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7715" windowHeight="117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29" i="1"/>
  <c r="D45"/>
  <c r="D44"/>
  <c r="D43"/>
  <c r="D42"/>
  <c r="D41"/>
  <c r="D40"/>
  <c r="D39"/>
  <c r="D38"/>
  <c r="D37"/>
  <c r="D36"/>
  <c r="D35"/>
  <c r="D34"/>
  <c r="D33"/>
  <c r="D32"/>
  <c r="D31"/>
  <c r="D30"/>
  <c r="D29"/>
  <c r="F19"/>
  <c r="F18"/>
  <c r="I19"/>
  <c r="I18"/>
  <c r="I6"/>
  <c r="I17"/>
  <c r="I16"/>
  <c r="I15"/>
  <c r="I14"/>
  <c r="I13"/>
  <c r="I12"/>
  <c r="I11"/>
  <c r="I10"/>
  <c r="I9"/>
  <c r="I8"/>
  <c r="I7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F30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<sst xmlns="http://schemas.openxmlformats.org/spreadsheetml/2006/main" count="16" uniqueCount="15">
  <si>
    <t>Freq/GHz</t>
  </si>
  <si>
    <t>Icp</t>
  </si>
  <si>
    <t>0=0.625 mA, 1=1.25 mA,…,7=5 mA</t>
  </si>
  <si>
    <t>Phase Margin (deg)</t>
  </si>
  <si>
    <t>BW*Frq^0.7</t>
  </si>
  <si>
    <t>BW (0 dB), Hz</t>
  </si>
  <si>
    <t>est BW/Hz</t>
  </si>
  <si>
    <t>Target BW</t>
  </si>
  <si>
    <t>Icp^0.5</t>
  </si>
  <si>
    <t>phase margin (relative) vs. BW in Hz</t>
  </si>
  <si>
    <t>rel. Phase margin vs. Icp</t>
  </si>
  <si>
    <t>BW vs. Icp</t>
  </si>
  <si>
    <t>intercept</t>
  </si>
  <si>
    <t>slope</t>
  </si>
  <si>
    <t>exp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</si>
</sst>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164" fontId="0" fillId="0" borderId="4" xfId="0" applyNumberFormat="1" applyBorder="1"/>
    <xf numFmtId="1" fontId="0" fillId="0" borderId="0" xfId="0" applyNumberFormat="1" applyBorder="1"/>
    <xf numFmtId="1" fontId="0" fillId="0" borderId="5" xfId="0" applyNumberFormat="1" applyBorder="1"/>
    <xf numFmtId="164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0" fontId="1" fillId="0" borderId="4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Tabelle1!$C$6</c:f>
              <c:strCache>
                <c:ptCount val="1"/>
                <c:pt idx="0">
                  <c:v>2,2421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Tabelle1!$E$6:$E$7</c:f>
              <c:numCache>
                <c:formatCode>General</c:formatCode>
                <c:ptCount val="2"/>
                <c:pt idx="0">
                  <c:v>600</c:v>
                </c:pt>
                <c:pt idx="1">
                  <c:v>1000</c:v>
                </c:pt>
              </c:numCache>
            </c:numRef>
          </c:xVal>
          <c:yVal>
            <c:numRef>
              <c:f>Tabelle1!$G$6:$G$7</c:f>
              <c:numCache>
                <c:formatCode>General</c:formatCode>
                <c:ptCount val="2"/>
                <c:pt idx="0">
                  <c:v>50</c:v>
                </c:pt>
                <c:pt idx="1">
                  <c:v>30</c:v>
                </c:pt>
              </c:numCache>
            </c:numRef>
          </c:yVal>
        </c:ser>
        <c:ser>
          <c:idx val="1"/>
          <c:order val="1"/>
          <c:tx>
            <c:strRef>
              <c:f>Tabelle1!$C$9</c:f>
              <c:strCache>
                <c:ptCount val="1"/>
                <c:pt idx="0">
                  <c:v>4,242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Tabelle1!$E$8:$E$10</c:f>
              <c:numCache>
                <c:formatCode>General</c:formatCode>
                <c:ptCount val="3"/>
                <c:pt idx="0">
                  <c:v>223</c:v>
                </c:pt>
                <c:pt idx="1">
                  <c:v>633</c:v>
                </c:pt>
                <c:pt idx="2">
                  <c:v>909</c:v>
                </c:pt>
              </c:numCache>
            </c:numRef>
          </c:xVal>
          <c:yVal>
            <c:numRef>
              <c:f>Tabelle1!$G$8:$G$10</c:f>
              <c:numCache>
                <c:formatCode>General</c:formatCode>
                <c:ptCount val="3"/>
                <c:pt idx="0">
                  <c:v>68.8</c:v>
                </c:pt>
                <c:pt idx="1">
                  <c:v>47</c:v>
                </c:pt>
                <c:pt idx="2">
                  <c:v>33.5</c:v>
                </c:pt>
              </c:numCache>
            </c:numRef>
          </c:yVal>
        </c:ser>
        <c:ser>
          <c:idx val="2"/>
          <c:order val="2"/>
          <c:tx>
            <c:strRef>
              <c:f>Tabelle1!$C$11</c:f>
              <c:strCache>
                <c:ptCount val="1"/>
                <c:pt idx="0">
                  <c:v>6,2143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Tabelle1!$E$11:$E$12</c:f>
              <c:numCache>
                <c:formatCode>General</c:formatCode>
                <c:ptCount val="2"/>
                <c:pt idx="0">
                  <c:v>433</c:v>
                </c:pt>
                <c:pt idx="1">
                  <c:v>654</c:v>
                </c:pt>
              </c:numCache>
            </c:numRef>
          </c:xVal>
          <c:yVal>
            <c:numRef>
              <c:f>Tabelle1!$G$11:$G$12</c:f>
              <c:numCache>
                <c:formatCode>General</c:formatCode>
                <c:ptCount val="2"/>
                <c:pt idx="0">
                  <c:v>55</c:v>
                </c:pt>
                <c:pt idx="1">
                  <c:v>48</c:v>
                </c:pt>
              </c:numCache>
            </c:numRef>
          </c:yVal>
        </c:ser>
        <c:ser>
          <c:idx val="3"/>
          <c:order val="3"/>
          <c:tx>
            <c:strRef>
              <c:f>Tabelle1!$C$14</c:f>
              <c:strCache>
                <c:ptCount val="1"/>
                <c:pt idx="0">
                  <c:v>10,1053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Tabelle1!$E$13:$E$14</c:f>
              <c:numCache>
                <c:formatCode>General</c:formatCode>
                <c:ptCount val="2"/>
                <c:pt idx="0">
                  <c:v>294</c:v>
                </c:pt>
                <c:pt idx="1">
                  <c:v>450</c:v>
                </c:pt>
              </c:numCache>
            </c:numRef>
          </c:xVal>
          <c:yVal>
            <c:numRef>
              <c:f>Tabelle1!$G$13:$G$14</c:f>
              <c:numCache>
                <c:formatCode>General</c:formatCode>
                <c:ptCount val="2"/>
                <c:pt idx="0">
                  <c:v>64</c:v>
                </c:pt>
                <c:pt idx="1">
                  <c:v>55</c:v>
                </c:pt>
              </c:numCache>
            </c:numRef>
          </c:yVal>
        </c:ser>
        <c:ser>
          <c:idx val="4"/>
          <c:order val="4"/>
          <c:tx>
            <c:strRef>
              <c:f>Tabelle1!$C$16</c:f>
              <c:strCache>
                <c:ptCount val="1"/>
                <c:pt idx="0">
                  <c:v>13,7413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Tabelle1!$E$16:$E$17</c:f>
              <c:numCache>
                <c:formatCode>General</c:formatCode>
                <c:ptCount val="2"/>
                <c:pt idx="0">
                  <c:v>451</c:v>
                </c:pt>
                <c:pt idx="1">
                  <c:v>348</c:v>
                </c:pt>
              </c:numCache>
            </c:numRef>
          </c:xVal>
          <c:yVal>
            <c:numRef>
              <c:f>Tabelle1!$G$16:$G$17</c:f>
              <c:numCache>
                <c:formatCode>General</c:formatCode>
                <c:ptCount val="2"/>
                <c:pt idx="0">
                  <c:v>56</c:v>
                </c:pt>
                <c:pt idx="1">
                  <c:v>60</c:v>
                </c:pt>
              </c:numCache>
            </c:numRef>
          </c:yVal>
        </c:ser>
        <c:ser>
          <c:idx val="5"/>
          <c:order val="5"/>
          <c:tx>
            <c:strRef>
              <c:f>Tabelle1!$C$17</c:f>
              <c:strCache>
                <c:ptCount val="1"/>
                <c:pt idx="0">
                  <c:v>17,8141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Tabelle1!$E$17:$E$19</c:f>
              <c:numCache>
                <c:formatCode>General</c:formatCode>
                <c:ptCount val="3"/>
                <c:pt idx="0">
                  <c:v>348</c:v>
                </c:pt>
                <c:pt idx="1">
                  <c:v>395</c:v>
                </c:pt>
                <c:pt idx="2">
                  <c:v>602</c:v>
                </c:pt>
              </c:numCache>
            </c:numRef>
          </c:xVal>
          <c:yVal>
            <c:numRef>
              <c:f>Tabelle1!$G$17:$G$19</c:f>
              <c:numCache>
                <c:formatCode>General</c:formatCode>
                <c:ptCount val="3"/>
                <c:pt idx="0">
                  <c:v>60</c:v>
                </c:pt>
                <c:pt idx="1">
                  <c:v>61</c:v>
                </c:pt>
                <c:pt idx="2">
                  <c:v>50</c:v>
                </c:pt>
              </c:numCache>
            </c:numRef>
          </c:yVal>
        </c:ser>
        <c:axId val="94492544"/>
        <c:axId val="100868480"/>
      </c:scatterChart>
      <c:valAx>
        <c:axId val="94492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Bandwidth (closed loop, Hz)</a:t>
                </a:r>
              </a:p>
            </c:rich>
          </c:tx>
          <c:layout/>
        </c:title>
        <c:numFmt formatCode="General" sourceLinked="1"/>
        <c:tickLblPos val="nextTo"/>
        <c:crossAx val="100868480"/>
        <c:crosses val="autoZero"/>
        <c:crossBetween val="midCat"/>
      </c:valAx>
      <c:valAx>
        <c:axId val="100868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Phase margin (closed loop, degrees)</a:t>
                </a:r>
              </a:p>
            </c:rich>
          </c:tx>
          <c:layout/>
        </c:title>
        <c:numFmt formatCode="General" sourceLinked="1"/>
        <c:tickLblPos val="nextTo"/>
        <c:crossAx val="94492544"/>
        <c:crosses val="autoZero"/>
        <c:crossBetween val="midCat"/>
      </c:valAx>
    </c:plotArea>
    <c:legend>
      <c:legendPos val="r"/>
      <c:layout/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Tabelle1!$C$6</c:f>
              <c:strCache>
                <c:ptCount val="1"/>
                <c:pt idx="0">
                  <c:v>2,2421</c:v>
                </c:pt>
              </c:strCache>
            </c:strRef>
          </c:tx>
          <c:xVal>
            <c:numRef>
              <c:f>Tabelle1!$D$6:$D$7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Tabelle1!$E$6:$E$7</c:f>
              <c:numCache>
                <c:formatCode>General</c:formatCode>
                <c:ptCount val="2"/>
                <c:pt idx="0">
                  <c:v>600</c:v>
                </c:pt>
                <c:pt idx="1">
                  <c:v>1000</c:v>
                </c:pt>
              </c:numCache>
            </c:numRef>
          </c:yVal>
        </c:ser>
        <c:ser>
          <c:idx val="1"/>
          <c:order val="1"/>
          <c:tx>
            <c:strRef>
              <c:f>Tabelle1!$C$9</c:f>
              <c:strCache>
                <c:ptCount val="1"/>
                <c:pt idx="0">
                  <c:v>4,242</c:v>
                </c:pt>
              </c:strCache>
            </c:strRef>
          </c:tx>
          <c:xVal>
            <c:numRef>
              <c:f>Tabelle1!$D$8:$D$10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Tabelle1!$E$8:$E$10</c:f>
              <c:numCache>
                <c:formatCode>General</c:formatCode>
                <c:ptCount val="3"/>
                <c:pt idx="0">
                  <c:v>223</c:v>
                </c:pt>
                <c:pt idx="1">
                  <c:v>633</c:v>
                </c:pt>
                <c:pt idx="2">
                  <c:v>909</c:v>
                </c:pt>
              </c:numCache>
            </c:numRef>
          </c:yVal>
        </c:ser>
        <c:ser>
          <c:idx val="2"/>
          <c:order val="2"/>
          <c:tx>
            <c:strRef>
              <c:f>Tabelle1!$C$12</c:f>
              <c:strCache>
                <c:ptCount val="1"/>
                <c:pt idx="0">
                  <c:v>6,2143</c:v>
                </c:pt>
              </c:strCache>
            </c:strRef>
          </c:tx>
          <c:xVal>
            <c:numRef>
              <c:f>Tabelle1!$D$11:$D$12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Tabelle1!$E$11:$E$12</c:f>
              <c:numCache>
                <c:formatCode>General</c:formatCode>
                <c:ptCount val="2"/>
                <c:pt idx="0">
                  <c:v>433</c:v>
                </c:pt>
                <c:pt idx="1">
                  <c:v>654</c:v>
                </c:pt>
              </c:numCache>
            </c:numRef>
          </c:yVal>
        </c:ser>
        <c:ser>
          <c:idx val="3"/>
          <c:order val="3"/>
          <c:tx>
            <c:strRef>
              <c:f>Tabelle1!$C$14</c:f>
              <c:strCache>
                <c:ptCount val="1"/>
                <c:pt idx="0">
                  <c:v>10,1053</c:v>
                </c:pt>
              </c:strCache>
            </c:strRef>
          </c:tx>
          <c:xVal>
            <c:numRef>
              <c:f>Tabelle1!$D$13:$D$14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Tabelle1!$E$13:$E$14</c:f>
              <c:numCache>
                <c:formatCode>General</c:formatCode>
                <c:ptCount val="2"/>
                <c:pt idx="0">
                  <c:v>294</c:v>
                </c:pt>
                <c:pt idx="1">
                  <c:v>450</c:v>
                </c:pt>
              </c:numCache>
            </c:numRef>
          </c:yVal>
        </c:ser>
        <c:ser>
          <c:idx val="4"/>
          <c:order val="4"/>
          <c:tx>
            <c:strRef>
              <c:f>Tabelle1!$C$16</c:f>
              <c:strCache>
                <c:ptCount val="1"/>
                <c:pt idx="0">
                  <c:v>13,7413</c:v>
                </c:pt>
              </c:strCache>
            </c:strRef>
          </c:tx>
          <c:xVal>
            <c:numRef>
              <c:f>Tabelle1!$D$15:$D$16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xVal>
          <c:yVal>
            <c:numRef>
              <c:f>Tabelle1!$E$15:$E$16</c:f>
              <c:numCache>
                <c:formatCode>General</c:formatCode>
                <c:ptCount val="2"/>
                <c:pt idx="0">
                  <c:v>332</c:v>
                </c:pt>
                <c:pt idx="1">
                  <c:v>451</c:v>
                </c:pt>
              </c:numCache>
            </c:numRef>
          </c:yVal>
        </c:ser>
        <c:ser>
          <c:idx val="5"/>
          <c:order val="5"/>
          <c:tx>
            <c:strRef>
              <c:f>Tabelle1!$C$18</c:f>
              <c:strCache>
                <c:ptCount val="1"/>
                <c:pt idx="0">
                  <c:v>17,8141</c:v>
                </c:pt>
              </c:strCache>
            </c:strRef>
          </c:tx>
          <c:xVal>
            <c:numRef>
              <c:f>Tabelle1!$D$17:$D$19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6</c:v>
                </c:pt>
              </c:numCache>
            </c:numRef>
          </c:xVal>
          <c:yVal>
            <c:numRef>
              <c:f>Tabelle1!$E$17:$E$19</c:f>
              <c:numCache>
                <c:formatCode>General</c:formatCode>
                <c:ptCount val="3"/>
                <c:pt idx="0">
                  <c:v>348</c:v>
                </c:pt>
                <c:pt idx="1">
                  <c:v>395</c:v>
                </c:pt>
                <c:pt idx="2">
                  <c:v>602</c:v>
                </c:pt>
              </c:numCache>
            </c:numRef>
          </c:yVal>
        </c:ser>
        <c:axId val="100896768"/>
        <c:axId val="100898688"/>
      </c:scatterChart>
      <c:valAx>
        <c:axId val="100896768"/>
        <c:scaling>
          <c:orientation val="minMax"/>
          <c:max val="6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Charge pump (Icp) current setting (0=0.625 mA, 7=5 mA)</a:t>
                </a:r>
              </a:p>
            </c:rich>
          </c:tx>
          <c:layout/>
        </c:title>
        <c:numFmt formatCode="General" sourceLinked="1"/>
        <c:tickLblPos val="nextTo"/>
        <c:crossAx val="100898688"/>
        <c:crosses val="autoZero"/>
        <c:crossBetween val="midCat"/>
        <c:majorUnit val="1"/>
      </c:valAx>
      <c:valAx>
        <c:axId val="100898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Bandwidth (0 dB loop gain, Hz)</a:t>
                </a:r>
              </a:p>
            </c:rich>
          </c:tx>
          <c:layout/>
        </c:title>
        <c:numFmt formatCode="General" sourceLinked="1"/>
        <c:tickLblPos val="nextTo"/>
        <c:crossAx val="100896768"/>
        <c:crosses val="autoZero"/>
        <c:crossBetween val="midCat"/>
      </c:valAx>
    </c:plotArea>
    <c:legend>
      <c:legendPos val="r"/>
      <c:layout/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Tabelle1!$D$6:$D$19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</c:numCache>
            </c:numRef>
          </c:xVal>
          <c:yVal>
            <c:numRef>
              <c:f>Tabelle1!$F$6:$F$19</c:f>
              <c:numCache>
                <c:formatCode>General</c:formatCode>
                <c:ptCount val="14"/>
                <c:pt idx="0">
                  <c:v>1055.8682612691764</c:v>
                </c:pt>
                <c:pt idx="1">
                  <c:v>1759.7804354486273</c:v>
                </c:pt>
                <c:pt idx="2">
                  <c:v>613.20308057872103</c:v>
                </c:pt>
                <c:pt idx="3">
                  <c:v>1740.6168161718851</c:v>
                </c:pt>
                <c:pt idx="4">
                  <c:v>2499.558745498015</c:v>
                </c:pt>
                <c:pt idx="5">
                  <c:v>1555.47289282683</c:v>
                </c:pt>
                <c:pt idx="6">
                  <c:v>2349.3747619139649</c:v>
                </c:pt>
                <c:pt idx="7">
                  <c:v>1484.3344877988338</c:v>
                </c:pt>
                <c:pt idx="8">
                  <c:v>2271.9405425492355</c:v>
                </c:pt>
                <c:pt idx="9">
                  <c:v>2078.5360369966902</c:v>
                </c:pt>
                <c:pt idx="10">
                  <c:v>2823.553471944299</c:v>
                </c:pt>
                <c:pt idx="11">
                  <c:v>2612.8469068376144</c:v>
                </c:pt>
                <c:pt idx="12">
                  <c:v>2965.7314028760275</c:v>
                </c:pt>
                <c:pt idx="13">
                  <c:v>4519.9248215984016</c:v>
                </c:pt>
              </c:numCache>
            </c:numRef>
          </c:yVal>
        </c:ser>
        <c:axId val="100931456"/>
        <c:axId val="100932992"/>
      </c:scatterChart>
      <c:valAx>
        <c:axId val="100931456"/>
        <c:scaling>
          <c:orientation val="minMax"/>
        </c:scaling>
        <c:axPos val="b"/>
        <c:numFmt formatCode="General" sourceLinked="1"/>
        <c:tickLblPos val="nextTo"/>
        <c:crossAx val="100932992"/>
        <c:crosses val="autoZero"/>
        <c:crossBetween val="midCat"/>
      </c:valAx>
      <c:valAx>
        <c:axId val="100932992"/>
        <c:scaling>
          <c:orientation val="minMax"/>
        </c:scaling>
        <c:axPos val="l"/>
        <c:majorGridlines/>
        <c:numFmt formatCode="General" sourceLinked="1"/>
        <c:tickLblPos val="nextTo"/>
        <c:crossAx val="100931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xVal>
            <c:numRef>
              <c:f>Tabelle1!$C$29:$C$45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Tabelle1!$F$29:$F$45</c:f>
              <c:numCache>
                <c:formatCode>0</c:formatCode>
                <c:ptCount val="17"/>
                <c:pt idx="0">
                  <c:v>625.05201865521406</c:v>
                </c:pt>
                <c:pt idx="1">
                  <c:v>470.60038784625812</c:v>
                </c:pt>
                <c:pt idx="2">
                  <c:v>602.86489645526206</c:v>
                </c:pt>
                <c:pt idx="3">
                  <c:v>515.6832051280569</c:v>
                </c:pt>
                <c:pt idx="4">
                  <c:v>618.1029785342505</c:v>
                </c:pt>
                <c:pt idx="5">
                  <c:v>554.87873791432025</c:v>
                </c:pt>
                <c:pt idx="6">
                  <c:v>639.61977410574889</c:v>
                </c:pt>
                <c:pt idx="7">
                  <c:v>588.99975746975963</c:v>
                </c:pt>
                <c:pt idx="8">
                  <c:v>547.12287464993142</c:v>
                </c:pt>
                <c:pt idx="9">
                  <c:v>619.24087426069764</c:v>
                </c:pt>
                <c:pt idx="10">
                  <c:v>582.6498278780972</c:v>
                </c:pt>
                <c:pt idx="11">
                  <c:v>646.4753138303322</c:v>
                </c:pt>
                <c:pt idx="12">
                  <c:v>613.79404031274794</c:v>
                </c:pt>
                <c:pt idx="13">
                  <c:v>584.85527449771132</c:v>
                </c:pt>
                <c:pt idx="14">
                  <c:v>559.02123382402601</c:v>
                </c:pt>
                <c:pt idx="15">
                  <c:v>615.00495815578495</c:v>
                </c:pt>
                <c:pt idx="16">
                  <c:v>590.88383424678159</c:v>
                </c:pt>
              </c:numCache>
            </c:numRef>
          </c:yVal>
        </c:ser>
        <c:axId val="100982784"/>
        <c:axId val="100984704"/>
      </c:scatterChart>
      <c:valAx>
        <c:axId val="100982784"/>
        <c:scaling>
          <c:orientation val="minMax"/>
          <c:max val="18"/>
          <c:min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Frequency (GHz)</a:t>
                </a:r>
              </a:p>
            </c:rich>
          </c:tx>
          <c:layout/>
        </c:title>
        <c:numFmt formatCode="General" sourceLinked="1"/>
        <c:tickLblPos val="nextTo"/>
        <c:crossAx val="100984704"/>
        <c:crosses val="autoZero"/>
        <c:crossBetween val="midCat"/>
        <c:majorUnit val="2"/>
      </c:valAx>
      <c:valAx>
        <c:axId val="100984704"/>
        <c:scaling>
          <c:orientation val="minMax"/>
          <c:min val="2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Bandwidth (0 dB loop gain, Hz)</a:t>
                </a:r>
              </a:p>
            </c:rich>
          </c:tx>
          <c:layout/>
        </c:title>
        <c:numFmt formatCode="0" sourceLinked="1"/>
        <c:tickLblPos val="nextTo"/>
        <c:crossAx val="100982784"/>
        <c:crosses val="autoZero"/>
        <c:crossBetween val="midCat"/>
      </c:valAx>
    </c:plotArea>
    <c:plotVisOnly val="1"/>
  </c:chart>
  <c:txPr>
    <a:bodyPr/>
    <a:lstStyle/>
    <a:p>
      <a:pPr>
        <a:defRPr sz="1600"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38099</xdr:rowOff>
    </xdr:from>
    <xdr:to>
      <xdr:col>20</xdr:col>
      <xdr:colOff>209550</xdr:colOff>
      <xdr:row>25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285750</xdr:colOff>
      <xdr:row>27</xdr:row>
      <xdr:rowOff>47625</xdr:rowOff>
    </xdr:from>
    <xdr:to>
      <xdr:col>28</xdr:col>
      <xdr:colOff>361950</xdr:colOff>
      <xdr:row>47</xdr:row>
      <xdr:rowOff>38100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428624</xdr:colOff>
      <xdr:row>0</xdr:row>
      <xdr:rowOff>171450</xdr:rowOff>
    </xdr:from>
    <xdr:to>
      <xdr:col>28</xdr:col>
      <xdr:colOff>742949</xdr:colOff>
      <xdr:row>21</xdr:row>
      <xdr:rowOff>76200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676275</xdr:colOff>
      <xdr:row>46</xdr:row>
      <xdr:rowOff>104774</xdr:rowOff>
    </xdr:from>
    <xdr:to>
      <xdr:col>8</xdr:col>
      <xdr:colOff>419100</xdr:colOff>
      <xdr:row>67</xdr:row>
      <xdr:rowOff>133349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V45"/>
  <sheetViews>
    <sheetView tabSelected="1" workbookViewId="0">
      <selection activeCell="A7" sqref="A7"/>
    </sheetView>
  </sheetViews>
  <sheetFormatPr baseColWidth="10" defaultRowHeight="15"/>
  <cols>
    <col min="5" max="5" width="13" customWidth="1"/>
  </cols>
  <sheetData>
    <row r="3" spans="3:14">
      <c r="D3" t="s">
        <v>2</v>
      </c>
    </row>
    <row r="4" spans="3:14">
      <c r="D4" s="1"/>
      <c r="N4" t="s">
        <v>9</v>
      </c>
    </row>
    <row r="5" spans="3:14">
      <c r="C5" t="s">
        <v>0</v>
      </c>
      <c r="D5" t="s">
        <v>1</v>
      </c>
      <c r="E5" t="s">
        <v>5</v>
      </c>
      <c r="F5" t="s">
        <v>4</v>
      </c>
      <c r="G5" t="s">
        <v>3</v>
      </c>
      <c r="I5" t="s">
        <v>8</v>
      </c>
      <c r="J5" t="s">
        <v>4</v>
      </c>
    </row>
    <row r="6" spans="3:14">
      <c r="C6">
        <v>2.2421000000000002</v>
      </c>
      <c r="D6">
        <v>0</v>
      </c>
      <c r="E6">
        <v>600</v>
      </c>
      <c r="F6">
        <f>E6*C6^0.7</f>
        <v>1055.8682612691764</v>
      </c>
      <c r="G6">
        <v>50</v>
      </c>
      <c r="I6" s="4">
        <f>SQRT(D6)</f>
        <v>0</v>
      </c>
      <c r="J6" s="4">
        <v>662.78661543507394</v>
      </c>
    </row>
    <row r="7" spans="3:14">
      <c r="C7">
        <v>2.2421000000000002</v>
      </c>
      <c r="D7">
        <v>1</v>
      </c>
      <c r="E7">
        <v>1000</v>
      </c>
      <c r="F7">
        <f t="shared" ref="F7:F19" si="0">E7*C7^0.7</f>
        <v>1759.7804354486273</v>
      </c>
      <c r="G7">
        <v>30</v>
      </c>
      <c r="I7" s="4">
        <f t="shared" ref="I7:I19" si="1">SQRT(D7)</f>
        <v>1</v>
      </c>
      <c r="J7" s="4">
        <v>1026.5323041171198</v>
      </c>
    </row>
    <row r="8" spans="3:14">
      <c r="C8">
        <v>4.242</v>
      </c>
      <c r="D8">
        <v>0</v>
      </c>
      <c r="E8">
        <v>223</v>
      </c>
      <c r="F8">
        <f t="shared" si="0"/>
        <v>613.20308057872103</v>
      </c>
      <c r="G8">
        <v>68.8</v>
      </c>
      <c r="I8" s="4">
        <f t="shared" si="1"/>
        <v>0</v>
      </c>
      <c r="J8" s="4">
        <v>1295.8440159297884</v>
      </c>
    </row>
    <row r="9" spans="3:14">
      <c r="C9">
        <v>4.242</v>
      </c>
      <c r="D9">
        <v>1</v>
      </c>
      <c r="E9">
        <v>633</v>
      </c>
      <c r="F9">
        <f t="shared" si="0"/>
        <v>1740.6168161718851</v>
      </c>
      <c r="G9">
        <v>47</v>
      </c>
      <c r="I9" s="4">
        <f t="shared" si="1"/>
        <v>1</v>
      </c>
      <c r="J9" s="4">
        <v>592.36240020312619</v>
      </c>
    </row>
    <row r="10" spans="3:14">
      <c r="C10">
        <v>4.242</v>
      </c>
      <c r="D10">
        <v>2</v>
      </c>
      <c r="E10">
        <v>909</v>
      </c>
      <c r="F10">
        <f t="shared" si="0"/>
        <v>2499.558745498015</v>
      </c>
      <c r="G10">
        <v>33.5</v>
      </c>
      <c r="I10" s="4">
        <f t="shared" si="1"/>
        <v>1.4142135623730951</v>
      </c>
      <c r="J10" s="4">
        <v>1020.5761834824945</v>
      </c>
    </row>
    <row r="11" spans="3:14">
      <c r="C11">
        <v>6.2142999999999997</v>
      </c>
      <c r="D11">
        <v>1</v>
      </c>
      <c r="E11">
        <v>433</v>
      </c>
      <c r="F11">
        <f t="shared" si="0"/>
        <v>1555.47289282683</v>
      </c>
      <c r="G11">
        <v>55</v>
      </c>
      <c r="I11" s="4">
        <f t="shared" si="1"/>
        <v>1</v>
      </c>
      <c r="J11" s="4">
        <v>1359.5787619119944</v>
      </c>
    </row>
    <row r="12" spans="3:14">
      <c r="C12">
        <v>6.2142999999999997</v>
      </c>
      <c r="D12">
        <v>2</v>
      </c>
      <c r="E12">
        <v>654</v>
      </c>
      <c r="F12">
        <f t="shared" si="0"/>
        <v>2349.3747619139649</v>
      </c>
      <c r="G12">
        <v>48</v>
      </c>
      <c r="I12" s="4">
        <f t="shared" si="1"/>
        <v>1.4142135623730951</v>
      </c>
      <c r="J12" s="4">
        <v>1670.0337547895365</v>
      </c>
    </row>
    <row r="13" spans="3:14">
      <c r="C13">
        <v>10.1053</v>
      </c>
      <c r="D13">
        <v>1</v>
      </c>
      <c r="E13">
        <v>294</v>
      </c>
      <c r="F13">
        <f t="shared" si="0"/>
        <v>1484.3344877988338</v>
      </c>
      <c r="G13">
        <v>64</v>
      </c>
      <c r="I13" s="4">
        <f t="shared" si="1"/>
        <v>1</v>
      </c>
      <c r="J13" s="4">
        <v>1685.1895989136267</v>
      </c>
    </row>
    <row r="14" spans="3:14">
      <c r="C14">
        <v>10.1053</v>
      </c>
      <c r="D14">
        <v>2</v>
      </c>
      <c r="E14">
        <v>450</v>
      </c>
      <c r="F14">
        <f t="shared" si="0"/>
        <v>2271.9405425492355</v>
      </c>
      <c r="G14">
        <v>55</v>
      </c>
      <c r="I14" s="4">
        <f t="shared" si="1"/>
        <v>1.4142135623730951</v>
      </c>
      <c r="J14" s="4">
        <v>1675.2028646193683</v>
      </c>
    </row>
    <row r="15" spans="3:14">
      <c r="C15">
        <v>13.741300000000001</v>
      </c>
      <c r="D15">
        <v>2</v>
      </c>
      <c r="E15">
        <v>332</v>
      </c>
      <c r="F15">
        <f t="shared" si="0"/>
        <v>2078.5360369966902</v>
      </c>
      <c r="G15">
        <v>60</v>
      </c>
      <c r="I15" s="4">
        <f t="shared" si="1"/>
        <v>1.4142135623730951</v>
      </c>
      <c r="J15" s="4">
        <v>2692.0803929672657</v>
      </c>
    </row>
    <row r="16" spans="3:14">
      <c r="C16">
        <v>13.741300000000001</v>
      </c>
      <c r="D16">
        <v>3</v>
      </c>
      <c r="E16">
        <v>451</v>
      </c>
      <c r="F16">
        <f t="shared" si="0"/>
        <v>2823.553471944299</v>
      </c>
      <c r="G16">
        <v>56</v>
      </c>
      <c r="I16" s="4">
        <f t="shared" si="1"/>
        <v>1.7320508075688772</v>
      </c>
      <c r="J16" s="4">
        <v>590.79439866460586</v>
      </c>
    </row>
    <row r="17" spans="3:14">
      <c r="C17">
        <v>17.8141</v>
      </c>
      <c r="D17">
        <v>3</v>
      </c>
      <c r="E17">
        <v>348</v>
      </c>
      <c r="F17">
        <f t="shared" si="0"/>
        <v>2612.8469068376144</v>
      </c>
      <c r="G17">
        <v>60</v>
      </c>
      <c r="I17" s="4">
        <f t="shared" si="1"/>
        <v>1.7320508075688772</v>
      </c>
      <c r="J17" s="4">
        <v>2630.6516756458814</v>
      </c>
    </row>
    <row r="18" spans="3:14">
      <c r="C18">
        <v>17.8141</v>
      </c>
      <c r="D18">
        <v>4</v>
      </c>
      <c r="E18">
        <v>395</v>
      </c>
      <c r="F18">
        <f t="shared" si="0"/>
        <v>2965.7314028760275</v>
      </c>
      <c r="G18">
        <v>61</v>
      </c>
      <c r="I18" s="4">
        <f t="shared" si="1"/>
        <v>2</v>
      </c>
      <c r="J18" s="4">
        <v>2630.6516756458814</v>
      </c>
    </row>
    <row r="19" spans="3:14">
      <c r="C19">
        <v>17.8141</v>
      </c>
      <c r="D19">
        <v>6</v>
      </c>
      <c r="E19">
        <v>602</v>
      </c>
      <c r="F19">
        <f t="shared" si="0"/>
        <v>4519.9248215984016</v>
      </c>
      <c r="G19">
        <v>50</v>
      </c>
      <c r="I19" s="4">
        <f t="shared" si="1"/>
        <v>2.4494897427831779</v>
      </c>
      <c r="J19" s="4">
        <v>2630.6516756458814</v>
      </c>
    </row>
    <row r="23" spans="3:14">
      <c r="F23" t="s">
        <v>14</v>
      </c>
      <c r="G23">
        <v>0.7</v>
      </c>
    </row>
    <row r="24" spans="3:14">
      <c r="F24" t="s">
        <v>13</v>
      </c>
      <c r="G24">
        <v>575.57000000000005</v>
      </c>
    </row>
    <row r="25" spans="3:14">
      <c r="F25" t="s">
        <v>12</v>
      </c>
      <c r="G25">
        <v>1015.4</v>
      </c>
    </row>
    <row r="26" spans="3:14" ht="15.75" thickBot="1"/>
    <row r="27" spans="3:14">
      <c r="D27" s="5" t="s">
        <v>7</v>
      </c>
      <c r="E27" s="6"/>
      <c r="F27" s="7"/>
      <c r="N27" t="s">
        <v>10</v>
      </c>
    </row>
    <row r="28" spans="3:14">
      <c r="D28" s="16">
        <v>600</v>
      </c>
      <c r="E28" s="8"/>
      <c r="F28" s="9" t="s">
        <v>6</v>
      </c>
    </row>
    <row r="29" spans="3:14">
      <c r="C29">
        <v>2</v>
      </c>
      <c r="D29" s="10">
        <f>($C29^$G$23*D$28-$G$25)/$G$24</f>
        <v>-7.070751493739677E-2</v>
      </c>
      <c r="E29" s="11">
        <v>0</v>
      </c>
      <c r="F29" s="12">
        <f>($G$24*E29+$G$25)/($C29^$G$23)</f>
        <v>625.05201865521406</v>
      </c>
      <c r="G29" s="2"/>
      <c r="H29" s="3"/>
      <c r="I29" s="3"/>
      <c r="J29" s="2"/>
      <c r="K29" s="3"/>
      <c r="L29" s="3"/>
    </row>
    <row r="30" spans="3:14">
      <c r="C30">
        <v>3</v>
      </c>
      <c r="D30" s="10">
        <f t="shared" ref="D30:D45" si="2">($C30^$G$23*D$28-$G$25)/$G$24</f>
        <v>0.48508707539440166</v>
      </c>
      <c r="E30" s="11">
        <v>0</v>
      </c>
      <c r="F30" s="12">
        <f t="shared" ref="F30:F45" si="3">($G$24*E30+$G$25)/($C30^$G$23)</f>
        <v>470.60038784625812</v>
      </c>
      <c r="G30" s="2"/>
      <c r="H30" s="3"/>
      <c r="I30" s="3"/>
      <c r="J30" s="2"/>
      <c r="K30" s="3"/>
      <c r="L30" s="3"/>
    </row>
    <row r="31" spans="3:14">
      <c r="C31">
        <v>4</v>
      </c>
      <c r="D31" s="10">
        <f t="shared" si="2"/>
        <v>0.98686431351090764</v>
      </c>
      <c r="E31" s="11">
        <f t="shared" ref="E30:E45" si="4">ROUND(D31,0)</f>
        <v>1</v>
      </c>
      <c r="F31" s="12">
        <f t="shared" si="3"/>
        <v>602.86489645526206</v>
      </c>
      <c r="G31" s="2"/>
      <c r="H31" s="3"/>
      <c r="I31" s="3"/>
      <c r="J31" s="2"/>
      <c r="K31" s="3"/>
      <c r="L31" s="3"/>
    </row>
    <row r="32" spans="3:14">
      <c r="C32">
        <v>5</v>
      </c>
      <c r="D32" s="10">
        <f t="shared" si="2"/>
        <v>1.451954737321314</v>
      </c>
      <c r="E32" s="11">
        <f t="shared" si="4"/>
        <v>1</v>
      </c>
      <c r="F32" s="12">
        <f t="shared" si="3"/>
        <v>515.6832051280569</v>
      </c>
      <c r="G32" s="2"/>
      <c r="H32" s="3"/>
      <c r="I32" s="3"/>
      <c r="J32" s="2"/>
      <c r="K32" s="3"/>
      <c r="L32" s="3"/>
    </row>
    <row r="33" spans="3:22">
      <c r="C33">
        <v>6</v>
      </c>
      <c r="D33" s="10">
        <f t="shared" si="2"/>
        <v>1.8897552892685776</v>
      </c>
      <c r="E33" s="11">
        <f t="shared" si="4"/>
        <v>2</v>
      </c>
      <c r="F33" s="12">
        <f t="shared" si="3"/>
        <v>618.1029785342505</v>
      </c>
      <c r="G33" s="2"/>
      <c r="H33" s="3"/>
      <c r="I33" s="3"/>
      <c r="J33" s="2"/>
      <c r="K33" s="3"/>
      <c r="L33" s="3"/>
    </row>
    <row r="34" spans="3:22">
      <c r="C34">
        <v>7</v>
      </c>
      <c r="D34" s="10">
        <f t="shared" si="2"/>
        <v>2.30609181554569</v>
      </c>
      <c r="E34" s="11">
        <f t="shared" si="4"/>
        <v>2</v>
      </c>
      <c r="F34" s="12">
        <f t="shared" si="3"/>
        <v>554.87873791432025</v>
      </c>
      <c r="G34" s="2"/>
      <c r="H34" s="3"/>
      <c r="I34" s="3"/>
      <c r="J34" s="2"/>
      <c r="K34" s="3"/>
      <c r="L34" s="3"/>
    </row>
    <row r="35" spans="3:22">
      <c r="C35">
        <v>8</v>
      </c>
      <c r="D35" s="10">
        <f t="shared" si="2"/>
        <v>2.7048948174628675</v>
      </c>
      <c r="E35" s="11">
        <f t="shared" si="4"/>
        <v>3</v>
      </c>
      <c r="F35" s="12">
        <f t="shared" si="3"/>
        <v>639.61977410574889</v>
      </c>
      <c r="G35" s="2"/>
      <c r="H35" s="3"/>
      <c r="I35" s="3"/>
      <c r="J35" s="2"/>
      <c r="K35" s="3"/>
      <c r="L35" s="3"/>
    </row>
    <row r="36" spans="3:22">
      <c r="C36">
        <v>9</v>
      </c>
      <c r="D36" s="10">
        <f t="shared" si="2"/>
        <v>3.088976202803563</v>
      </c>
      <c r="E36" s="11">
        <f t="shared" si="4"/>
        <v>3</v>
      </c>
      <c r="F36" s="12">
        <f t="shared" si="3"/>
        <v>588.99975746975963</v>
      </c>
      <c r="G36" s="2"/>
      <c r="H36" s="3"/>
      <c r="I36" s="3"/>
      <c r="J36" s="2"/>
      <c r="K36" s="3"/>
      <c r="L36" s="3"/>
    </row>
    <row r="37" spans="3:22">
      <c r="C37">
        <v>10</v>
      </c>
      <c r="D37" s="10">
        <f t="shared" si="2"/>
        <v>3.4604364399875491</v>
      </c>
      <c r="E37" s="11">
        <f t="shared" si="4"/>
        <v>3</v>
      </c>
      <c r="F37" s="12">
        <f t="shared" si="3"/>
        <v>547.12287464993142</v>
      </c>
      <c r="G37" s="2"/>
      <c r="H37" s="3"/>
      <c r="I37" s="3"/>
      <c r="J37" s="2"/>
      <c r="K37" s="3"/>
      <c r="L37" s="3"/>
    </row>
    <row r="38" spans="3:22">
      <c r="C38">
        <v>11</v>
      </c>
      <c r="D38" s="10">
        <f t="shared" si="2"/>
        <v>3.8208975479793388</v>
      </c>
      <c r="E38" s="11">
        <f t="shared" si="4"/>
        <v>4</v>
      </c>
      <c r="F38" s="12">
        <f t="shared" si="3"/>
        <v>619.24087426069764</v>
      </c>
      <c r="G38" s="2"/>
      <c r="H38" s="3"/>
      <c r="I38" s="3"/>
      <c r="J38" s="2"/>
      <c r="K38" s="3"/>
      <c r="L38" s="3"/>
    </row>
    <row r="39" spans="3:22">
      <c r="C39">
        <v>12</v>
      </c>
      <c r="D39" s="10">
        <f t="shared" si="2"/>
        <v>4.1716455348780448</v>
      </c>
      <c r="E39" s="11">
        <f t="shared" si="4"/>
        <v>4</v>
      </c>
      <c r="F39" s="12">
        <f t="shared" si="3"/>
        <v>582.6498278780972</v>
      </c>
      <c r="G39" s="2"/>
      <c r="H39" s="3"/>
      <c r="I39" s="3"/>
      <c r="J39" s="2"/>
      <c r="K39" s="3"/>
      <c r="L39" s="3"/>
    </row>
    <row r="40" spans="3:22">
      <c r="C40">
        <v>13</v>
      </c>
      <c r="D40" s="10">
        <f t="shared" si="2"/>
        <v>4.5137221047880596</v>
      </c>
      <c r="E40" s="11">
        <f t="shared" si="4"/>
        <v>5</v>
      </c>
      <c r="F40" s="12">
        <f t="shared" si="3"/>
        <v>646.4753138303322</v>
      </c>
      <c r="G40" s="2"/>
      <c r="H40" s="3"/>
      <c r="I40" s="3"/>
      <c r="J40" s="2"/>
      <c r="K40" s="3"/>
      <c r="L40" s="3"/>
    </row>
    <row r="41" spans="3:22">
      <c r="C41">
        <v>14</v>
      </c>
      <c r="D41" s="10">
        <f t="shared" si="2"/>
        <v>4.8479862171964729</v>
      </c>
      <c r="E41" s="11">
        <f t="shared" si="4"/>
        <v>5</v>
      </c>
      <c r="F41" s="12">
        <f t="shared" si="3"/>
        <v>613.79404031274794</v>
      </c>
      <c r="G41" s="2"/>
      <c r="H41" s="3"/>
      <c r="I41" s="3"/>
      <c r="J41" s="2"/>
      <c r="K41" s="3"/>
      <c r="L41" s="3"/>
    </row>
    <row r="42" spans="3:22">
      <c r="C42">
        <v>15</v>
      </c>
      <c r="D42" s="10">
        <f t="shared" si="2"/>
        <v>5.175156854744122</v>
      </c>
      <c r="E42" s="11">
        <f t="shared" si="4"/>
        <v>5</v>
      </c>
      <c r="F42" s="12">
        <f t="shared" si="3"/>
        <v>584.85527449771132</v>
      </c>
      <c r="G42" s="2"/>
      <c r="H42" s="3"/>
      <c r="I42" s="3"/>
      <c r="J42" s="2"/>
      <c r="K42" s="3"/>
      <c r="L42" s="3"/>
      <c r="V42" t="s">
        <v>11</v>
      </c>
    </row>
    <row r="43" spans="3:22">
      <c r="C43">
        <v>16</v>
      </c>
      <c r="D43" s="10">
        <f t="shared" si="2"/>
        <v>5.4958436051590507</v>
      </c>
      <c r="E43" s="11">
        <f t="shared" si="4"/>
        <v>5</v>
      </c>
      <c r="F43" s="12">
        <f t="shared" si="3"/>
        <v>559.02123382402601</v>
      </c>
      <c r="G43" s="2"/>
      <c r="H43" s="3"/>
      <c r="I43" s="3"/>
      <c r="J43" s="2"/>
      <c r="K43" s="3"/>
      <c r="L43" s="3"/>
    </row>
    <row r="44" spans="3:22">
      <c r="C44">
        <v>17</v>
      </c>
      <c r="D44" s="10">
        <f t="shared" si="2"/>
        <v>5.8105690731626831</v>
      </c>
      <c r="E44" s="11">
        <f t="shared" si="4"/>
        <v>6</v>
      </c>
      <c r="F44" s="12">
        <f t="shared" si="3"/>
        <v>615.00495815578495</v>
      </c>
      <c r="G44" s="2"/>
      <c r="H44" s="3"/>
      <c r="I44" s="3"/>
      <c r="J44" s="2"/>
      <c r="K44" s="3"/>
      <c r="L44" s="3"/>
    </row>
    <row r="45" spans="3:22" ht="15.75" thickBot="1">
      <c r="C45">
        <v>18</v>
      </c>
      <c r="D45" s="13">
        <f t="shared" si="2"/>
        <v>6.1197856564366537</v>
      </c>
      <c r="E45" s="14">
        <f t="shared" si="4"/>
        <v>6</v>
      </c>
      <c r="F45" s="15">
        <f t="shared" si="3"/>
        <v>590.88383424678159</v>
      </c>
      <c r="G45" s="2"/>
      <c r="H45" s="3"/>
      <c r="I45" s="3"/>
      <c r="J45" s="2"/>
      <c r="K45" s="3"/>
      <c r="L45" s="3"/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sg-811 pll bw settings - charge pump currents</dc:title>
  <dc:creator>Dr. Simon Schroedle</dc:creator>
  <cp:lastModifiedBy>user1</cp:lastModifiedBy>
  <cp:lastPrinted>2014-09-04T03:42:45Z</cp:lastPrinted>
  <dcterms:created xsi:type="dcterms:W3CDTF">2014-09-02T02:10:40Z</dcterms:created>
  <dcterms:modified xsi:type="dcterms:W3CDTF">2014-09-04T04:16:58Z</dcterms:modified>
</cp:coreProperties>
</file>