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7715" windowHeight="1179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I6" i="1"/>
  <c r="I17"/>
  <c r="I16"/>
  <c r="I15"/>
  <c r="I14"/>
  <c r="I13"/>
  <c r="I12"/>
  <c r="I11"/>
  <c r="I10"/>
  <c r="I9"/>
  <c r="I8"/>
  <c r="I7"/>
  <c r="H34"/>
  <c r="H33"/>
  <c r="H32"/>
  <c r="K29"/>
  <c r="K30"/>
  <c r="K31"/>
  <c r="J45"/>
  <c r="K45" s="1"/>
  <c r="L45" s="1"/>
  <c r="J44"/>
  <c r="K44" s="1"/>
  <c r="L44" s="1"/>
  <c r="J43"/>
  <c r="K43" s="1"/>
  <c r="L43" s="1"/>
  <c r="J42"/>
  <c r="K42" s="1"/>
  <c r="L42" s="1"/>
  <c r="K41"/>
  <c r="L41" s="1"/>
  <c r="J41"/>
  <c r="J40"/>
  <c r="K40" s="1"/>
  <c r="L40" s="1"/>
  <c r="J39"/>
  <c r="K39" s="1"/>
  <c r="L39" s="1"/>
  <c r="J38"/>
  <c r="K38" s="1"/>
  <c r="L38" s="1"/>
  <c r="K37"/>
  <c r="L37" s="1"/>
  <c r="J37"/>
  <c r="J36"/>
  <c r="K36" s="1"/>
  <c r="L36" s="1"/>
  <c r="J35"/>
  <c r="K35" s="1"/>
  <c r="L35" s="1"/>
  <c r="J34"/>
  <c r="K34" s="1"/>
  <c r="L34" s="1"/>
  <c r="K33"/>
  <c r="L33" s="1"/>
  <c r="J33"/>
  <c r="J32"/>
  <c r="K32" s="1"/>
  <c r="L32" s="1"/>
  <c r="L31"/>
  <c r="J31"/>
  <c r="L30"/>
  <c r="J30"/>
  <c r="L29"/>
  <c r="J29"/>
  <c r="G45"/>
  <c r="H45" s="1"/>
  <c r="I45" s="1"/>
  <c r="G44"/>
  <c r="H44" s="1"/>
  <c r="I44" s="1"/>
  <c r="G43"/>
  <c r="H43" s="1"/>
  <c r="I43" s="1"/>
  <c r="G42"/>
  <c r="H42" s="1"/>
  <c r="I42" s="1"/>
  <c r="G41"/>
  <c r="H41" s="1"/>
  <c r="I41" s="1"/>
  <c r="G40"/>
  <c r="H40" s="1"/>
  <c r="I40" s="1"/>
  <c r="G39"/>
  <c r="H39" s="1"/>
  <c r="I39" s="1"/>
  <c r="G38"/>
  <c r="H38" s="1"/>
  <c r="I38" s="1"/>
  <c r="G37"/>
  <c r="H37" s="1"/>
  <c r="I37" s="1"/>
  <c r="G36"/>
  <c r="H36" s="1"/>
  <c r="I36" s="1"/>
  <c r="G35"/>
  <c r="H35" s="1"/>
  <c r="I35" s="1"/>
  <c r="G34"/>
  <c r="I34" s="1"/>
  <c r="G33"/>
  <c r="I33" s="1"/>
  <c r="G32"/>
  <c r="I32" s="1"/>
  <c r="I31"/>
  <c r="G31"/>
  <c r="G30"/>
  <c r="I30" s="1"/>
  <c r="I29"/>
  <c r="G29"/>
  <c r="F45"/>
  <c r="F44"/>
  <c r="F43"/>
  <c r="F42"/>
  <c r="F41"/>
  <c r="F40"/>
  <c r="F39"/>
  <c r="F38"/>
  <c r="F37"/>
  <c r="F36"/>
  <c r="F35"/>
  <c r="F34"/>
  <c r="F33"/>
  <c r="F32"/>
  <c r="F31"/>
  <c r="F30"/>
  <c r="F29"/>
  <c r="D45"/>
  <c r="D44"/>
  <c r="D43"/>
  <c r="D42"/>
  <c r="D41"/>
  <c r="D40"/>
  <c r="D39"/>
  <c r="D38"/>
  <c r="D37"/>
  <c r="D36"/>
  <c r="D35"/>
  <c r="D34"/>
  <c r="D33"/>
  <c r="D32"/>
  <c r="D31"/>
  <c r="D30"/>
  <c r="D29"/>
  <c r="E45"/>
  <c r="E44"/>
  <c r="E43"/>
  <c r="E42"/>
  <c r="E41"/>
  <c r="E40"/>
  <c r="E39"/>
  <c r="E38"/>
  <c r="E37"/>
  <c r="E36"/>
  <c r="E35"/>
  <c r="E34"/>
  <c r="E33"/>
  <c r="E32"/>
  <c r="E31"/>
  <c r="E30"/>
  <c r="D25"/>
  <c r="F17"/>
  <c r="F16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<sst xmlns="http://schemas.openxmlformats.org/spreadsheetml/2006/main" count="25" uniqueCount="19">
  <si>
    <t>Freq/GHz</t>
  </si>
  <si>
    <t>Icp</t>
  </si>
  <si>
    <t>0=0.625 mA, 1=1.25 mA,…,7=5 mA</t>
  </si>
  <si>
    <t>Phase Margin (deg)</t>
  </si>
  <si>
    <t>Frequency</t>
  </si>
  <si>
    <t>Desired BW</t>
  </si>
  <si>
    <t>BW*Frq^0.7</t>
  </si>
  <si>
    <t>BW (0 dB), Hz</t>
  </si>
  <si>
    <t>est BW/Hz</t>
  </si>
  <si>
    <t>Target BW</t>
  </si>
  <si>
    <t>Icp^0.5</t>
  </si>
  <si>
    <t>phase margin (relative) vs. BW in Hz</t>
  </si>
  <si>
    <t>rel. Phase margin vs. Icp</t>
  </si>
  <si>
    <t>BW vs. Icp</t>
  </si>
  <si>
    <t>freq^0.7*bw vs. Icp</t>
  </si>
  <si>
    <t>Note: this is close loop phase margin, raw data-uncorrected for phase shift in YIG driver etc</t>
  </si>
  <si>
    <t>System is stable to about -10 deg</t>
  </si>
  <si>
    <t>note - unstable, but remains locked if only small perturbation is applied</t>
  </si>
  <si>
    <t>note - barely stable, ripple increasing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</si>
</sst>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" fontId="0" fillId="0" borderId="0" xfId="0" applyNumberFormat="1"/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4" xfId="0" applyNumberFormat="1" applyBorder="1"/>
    <xf numFmtId="1" fontId="0" fillId="0" borderId="0" xfId="0" applyNumberFormat="1" applyBorder="1"/>
    <xf numFmtId="1" fontId="0" fillId="0" borderId="5" xfId="0" applyNumberFormat="1" applyBorder="1"/>
    <xf numFmtId="164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tx>
            <c:strRef>
              <c:f>Tabelle1!$C$6</c:f>
              <c:strCache>
                <c:ptCount val="1"/>
                <c:pt idx="0">
                  <c:v>2,2221</c:v>
                </c:pt>
              </c:strCache>
            </c:strRef>
          </c:tx>
          <c:spPr>
            <a:ln w="28575">
              <a:noFill/>
            </a:ln>
          </c:spPr>
          <c:xVal>
            <c:numRef>
              <c:f>Tabelle1!$E$6:$E$8</c:f>
              <c:numCache>
                <c:formatCode>General</c:formatCode>
                <c:ptCount val="3"/>
                <c:pt idx="0">
                  <c:v>379</c:v>
                </c:pt>
                <c:pt idx="1">
                  <c:v>587</c:v>
                </c:pt>
                <c:pt idx="2">
                  <c:v>741</c:v>
                </c:pt>
              </c:numCache>
            </c:numRef>
          </c:xVal>
          <c:yVal>
            <c:numRef>
              <c:f>Tabelle1!$G$6:$G$8</c:f>
              <c:numCache>
                <c:formatCode>General</c:formatCode>
                <c:ptCount val="3"/>
                <c:pt idx="0">
                  <c:v>19.7</c:v>
                </c:pt>
                <c:pt idx="1">
                  <c:v>2.73</c:v>
                </c:pt>
                <c:pt idx="2">
                  <c:v>-8.5500000000000007</c:v>
                </c:pt>
              </c:numCache>
            </c:numRef>
          </c:yVal>
        </c:ser>
        <c:ser>
          <c:idx val="1"/>
          <c:order val="1"/>
          <c:tx>
            <c:strRef>
              <c:f>Tabelle1!$C$9</c:f>
              <c:strCache>
                <c:ptCount val="1"/>
                <c:pt idx="0">
                  <c:v>6,1554</c:v>
                </c:pt>
              </c:strCache>
            </c:strRef>
          </c:tx>
          <c:spPr>
            <a:ln w="28575">
              <a:noFill/>
            </a:ln>
          </c:spPr>
          <c:xVal>
            <c:numRef>
              <c:f>Tabelle1!$E$9:$E$12</c:f>
              <c:numCache>
                <c:formatCode>General</c:formatCode>
                <c:ptCount val="4"/>
                <c:pt idx="0">
                  <c:v>166</c:v>
                </c:pt>
                <c:pt idx="1">
                  <c:v>286</c:v>
                </c:pt>
                <c:pt idx="2">
                  <c:v>381</c:v>
                </c:pt>
                <c:pt idx="3">
                  <c:v>468</c:v>
                </c:pt>
              </c:numCache>
            </c:numRef>
          </c:xVal>
          <c:yVal>
            <c:numRef>
              <c:f>Tabelle1!$G$9:$G$12</c:f>
              <c:numCache>
                <c:formatCode>General</c:formatCode>
                <c:ptCount val="4"/>
                <c:pt idx="0">
                  <c:v>35.6</c:v>
                </c:pt>
                <c:pt idx="1">
                  <c:v>27.9</c:v>
                </c:pt>
                <c:pt idx="2">
                  <c:v>19.5</c:v>
                </c:pt>
                <c:pt idx="3">
                  <c:v>11.9</c:v>
                </c:pt>
              </c:numCache>
            </c:numRef>
          </c:yVal>
        </c:ser>
        <c:ser>
          <c:idx val="2"/>
          <c:order val="2"/>
          <c:tx>
            <c:strRef>
              <c:f>Tabelle1!$C$13</c:f>
              <c:strCache>
                <c:ptCount val="1"/>
                <c:pt idx="0">
                  <c:v>10,2712</c:v>
                </c:pt>
              </c:strCache>
            </c:strRef>
          </c:tx>
          <c:spPr>
            <a:ln w="28575">
              <a:noFill/>
            </a:ln>
          </c:spPr>
          <c:xVal>
            <c:numRef>
              <c:f>Tabelle1!$E$13</c:f>
              <c:numCache>
                <c:formatCode>General</c:formatCode>
                <c:ptCount val="1"/>
                <c:pt idx="0">
                  <c:v>330</c:v>
                </c:pt>
              </c:numCache>
            </c:numRef>
          </c:xVal>
          <c:yVal>
            <c:numRef>
              <c:f>Tabelle1!$G$13</c:f>
              <c:numCache>
                <c:formatCode>General</c:formatCode>
                <c:ptCount val="1"/>
                <c:pt idx="0">
                  <c:v>24.5</c:v>
                </c:pt>
              </c:numCache>
            </c:numRef>
          </c:yVal>
        </c:ser>
        <c:ser>
          <c:idx val="3"/>
          <c:order val="3"/>
          <c:tx>
            <c:strRef>
              <c:f>Tabelle1!$C$14</c:f>
              <c:strCache>
                <c:ptCount val="1"/>
                <c:pt idx="0">
                  <c:v>12,5571</c:v>
                </c:pt>
              </c:strCache>
            </c:strRef>
          </c:tx>
          <c:spPr>
            <a:ln w="28575">
              <a:noFill/>
            </a:ln>
          </c:spPr>
          <c:xVal>
            <c:numRef>
              <c:f>Tabelle1!$E$14:$E$15</c:f>
              <c:numCache>
                <c:formatCode>General</c:formatCode>
                <c:ptCount val="2"/>
                <c:pt idx="0">
                  <c:v>285</c:v>
                </c:pt>
                <c:pt idx="1">
                  <c:v>458</c:v>
                </c:pt>
              </c:numCache>
            </c:numRef>
          </c:xVal>
          <c:yVal>
            <c:numRef>
              <c:f>Tabelle1!$G$14:$G$15</c:f>
              <c:numCache>
                <c:formatCode>General</c:formatCode>
                <c:ptCount val="2"/>
                <c:pt idx="0">
                  <c:v>28.6</c:v>
                </c:pt>
                <c:pt idx="1">
                  <c:v>12.3</c:v>
                </c:pt>
              </c:numCache>
            </c:numRef>
          </c:yVal>
        </c:ser>
        <c:ser>
          <c:idx val="4"/>
          <c:order val="4"/>
          <c:tx>
            <c:strRef>
              <c:f>Tabelle1!$C$16</c:f>
              <c:strCache>
                <c:ptCount val="1"/>
                <c:pt idx="0">
                  <c:v>17,2743</c:v>
                </c:pt>
              </c:strCache>
            </c:strRef>
          </c:tx>
          <c:spPr>
            <a:ln w="28575">
              <a:noFill/>
            </a:ln>
          </c:spPr>
          <c:xVal>
            <c:numRef>
              <c:f>Tabelle1!$E$16:$E$17</c:f>
              <c:numCache>
                <c:formatCode>General</c:formatCode>
                <c:ptCount val="2"/>
                <c:pt idx="0">
                  <c:v>80.400000000000006</c:v>
                </c:pt>
                <c:pt idx="1">
                  <c:v>358</c:v>
                </c:pt>
              </c:numCache>
            </c:numRef>
          </c:xVal>
          <c:yVal>
            <c:numRef>
              <c:f>Tabelle1!$G$16:$G$17</c:f>
              <c:numCache>
                <c:formatCode>General</c:formatCode>
                <c:ptCount val="2"/>
                <c:pt idx="0">
                  <c:v>31</c:v>
                </c:pt>
                <c:pt idx="1">
                  <c:v>21.5</c:v>
                </c:pt>
              </c:numCache>
            </c:numRef>
          </c:yVal>
        </c:ser>
        <c:axId val="55861248"/>
        <c:axId val="57547392"/>
      </c:scatterChart>
      <c:valAx>
        <c:axId val="55861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Bandwidth (closed loop, Hz)</a:t>
                </a:r>
              </a:p>
            </c:rich>
          </c:tx>
          <c:layout/>
        </c:title>
        <c:numFmt formatCode="General" sourceLinked="1"/>
        <c:tickLblPos val="nextTo"/>
        <c:crossAx val="57547392"/>
        <c:crosses val="autoZero"/>
        <c:crossBetween val="midCat"/>
      </c:valAx>
      <c:valAx>
        <c:axId val="575473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Phase margin (closed loop, degrees)</a:t>
                </a:r>
              </a:p>
            </c:rich>
          </c:tx>
          <c:layout/>
        </c:title>
        <c:numFmt formatCode="General" sourceLinked="1"/>
        <c:tickLblPos val="nextTo"/>
        <c:crossAx val="55861248"/>
        <c:crosses val="autoZero"/>
        <c:crossBetween val="midCat"/>
      </c:valAx>
    </c:plotArea>
    <c:legend>
      <c:legendPos val="r"/>
      <c:layout/>
    </c:legend>
    <c:plotVisOnly val="1"/>
  </c:chart>
  <c:txPr>
    <a:bodyPr/>
    <a:lstStyle/>
    <a:p>
      <a:pPr>
        <a:defRPr sz="1400"/>
      </a:pPr>
      <a:endParaRPr lang="de-DE"/>
    </a:p>
  </c:txPr>
  <c:printSettings>
    <c:headerFooter/>
    <c:pageMargins b="0.78740157499999996" l="0.7" r="0.7" t="0.78740157499999996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tx>
            <c:strRef>
              <c:f>Tabelle1!$C$6</c:f>
              <c:strCache>
                <c:ptCount val="1"/>
                <c:pt idx="0">
                  <c:v>2,2221</c:v>
                </c:pt>
              </c:strCache>
            </c:strRef>
          </c:tx>
          <c:xVal>
            <c:numRef>
              <c:f>Tabelle1!$D$6:$D$8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Tabelle1!$G$6:$G$8</c:f>
              <c:numCache>
                <c:formatCode>General</c:formatCode>
                <c:ptCount val="3"/>
                <c:pt idx="0">
                  <c:v>19.7</c:v>
                </c:pt>
                <c:pt idx="1">
                  <c:v>2.73</c:v>
                </c:pt>
                <c:pt idx="2">
                  <c:v>-8.5500000000000007</c:v>
                </c:pt>
              </c:numCache>
            </c:numRef>
          </c:yVal>
        </c:ser>
        <c:ser>
          <c:idx val="1"/>
          <c:order val="1"/>
          <c:tx>
            <c:strRef>
              <c:f>Tabelle1!$C$9</c:f>
              <c:strCache>
                <c:ptCount val="1"/>
                <c:pt idx="0">
                  <c:v>6,1554</c:v>
                </c:pt>
              </c:strCache>
            </c:strRef>
          </c:tx>
          <c:xVal>
            <c:numRef>
              <c:f>Tabelle1!$D$9:$D$12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Tabelle1!$G$9:$G$12</c:f>
              <c:numCache>
                <c:formatCode>General</c:formatCode>
                <c:ptCount val="4"/>
                <c:pt idx="0">
                  <c:v>35.6</c:v>
                </c:pt>
                <c:pt idx="1">
                  <c:v>27.9</c:v>
                </c:pt>
                <c:pt idx="2">
                  <c:v>19.5</c:v>
                </c:pt>
                <c:pt idx="3">
                  <c:v>11.9</c:v>
                </c:pt>
              </c:numCache>
            </c:numRef>
          </c:yVal>
        </c:ser>
        <c:ser>
          <c:idx val="2"/>
          <c:order val="2"/>
          <c:tx>
            <c:strRef>
              <c:f>Tabelle1!$C$13</c:f>
              <c:strCache>
                <c:ptCount val="1"/>
                <c:pt idx="0">
                  <c:v>10,2712</c:v>
                </c:pt>
              </c:strCache>
            </c:strRef>
          </c:tx>
          <c:xVal>
            <c:numRef>
              <c:f>Tabelle1!$D$13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Tabelle1!$G$13</c:f>
              <c:numCache>
                <c:formatCode>General</c:formatCode>
                <c:ptCount val="1"/>
                <c:pt idx="0">
                  <c:v>24.5</c:v>
                </c:pt>
              </c:numCache>
            </c:numRef>
          </c:yVal>
        </c:ser>
        <c:ser>
          <c:idx val="3"/>
          <c:order val="3"/>
          <c:tx>
            <c:strRef>
              <c:f>Tabelle1!$C$14</c:f>
              <c:strCache>
                <c:ptCount val="1"/>
                <c:pt idx="0">
                  <c:v>12,5571</c:v>
                </c:pt>
              </c:strCache>
            </c:strRef>
          </c:tx>
          <c:xVal>
            <c:numRef>
              <c:f>Tabelle1!$D$14:$D$15</c:f>
              <c:numCache>
                <c:formatCode>General</c:formatCode>
                <c:ptCount val="2"/>
                <c:pt idx="0">
                  <c:v>3</c:v>
                </c:pt>
                <c:pt idx="1">
                  <c:v>7</c:v>
                </c:pt>
              </c:numCache>
            </c:numRef>
          </c:xVal>
          <c:yVal>
            <c:numRef>
              <c:f>Tabelle1!$G$14:$G$15</c:f>
              <c:numCache>
                <c:formatCode>General</c:formatCode>
                <c:ptCount val="2"/>
                <c:pt idx="0">
                  <c:v>28.6</c:v>
                </c:pt>
                <c:pt idx="1">
                  <c:v>12.3</c:v>
                </c:pt>
              </c:numCache>
            </c:numRef>
          </c:yVal>
        </c:ser>
        <c:ser>
          <c:idx val="4"/>
          <c:order val="4"/>
          <c:tx>
            <c:strRef>
              <c:f>Tabelle1!$C$16</c:f>
              <c:strCache>
                <c:ptCount val="1"/>
                <c:pt idx="0">
                  <c:v>17,2743</c:v>
                </c:pt>
              </c:strCache>
            </c:strRef>
          </c:tx>
          <c:xVal>
            <c:numRef>
              <c:f>Tabelle1!$D$16:$D$17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xVal>
          <c:yVal>
            <c:numRef>
              <c:f>Tabelle1!$G$16:$G$17</c:f>
              <c:numCache>
                <c:formatCode>General</c:formatCode>
                <c:ptCount val="2"/>
                <c:pt idx="0">
                  <c:v>31</c:v>
                </c:pt>
                <c:pt idx="1">
                  <c:v>21.5</c:v>
                </c:pt>
              </c:numCache>
            </c:numRef>
          </c:yVal>
        </c:ser>
        <c:axId val="73832704"/>
        <c:axId val="73990144"/>
      </c:scatterChart>
      <c:valAx>
        <c:axId val="73832704"/>
        <c:scaling>
          <c:orientation val="minMax"/>
        </c:scaling>
        <c:axPos val="b"/>
        <c:numFmt formatCode="General" sourceLinked="1"/>
        <c:tickLblPos val="nextTo"/>
        <c:crossAx val="73990144"/>
        <c:crosses val="autoZero"/>
        <c:crossBetween val="midCat"/>
      </c:valAx>
      <c:valAx>
        <c:axId val="73990144"/>
        <c:scaling>
          <c:orientation val="minMax"/>
        </c:scaling>
        <c:axPos val="l"/>
        <c:majorGridlines/>
        <c:numFmt formatCode="General" sourceLinked="1"/>
        <c:tickLblPos val="nextTo"/>
        <c:crossAx val="738327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tx>
            <c:strRef>
              <c:f>Tabelle1!$C$6</c:f>
              <c:strCache>
                <c:ptCount val="1"/>
                <c:pt idx="0">
                  <c:v>2,2221</c:v>
                </c:pt>
              </c:strCache>
            </c:strRef>
          </c:tx>
          <c:xVal>
            <c:numRef>
              <c:f>Tabelle1!$D$6:$D$8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Tabelle1!$E$6:$E$8</c:f>
              <c:numCache>
                <c:formatCode>General</c:formatCode>
                <c:ptCount val="3"/>
                <c:pt idx="0">
                  <c:v>379</c:v>
                </c:pt>
                <c:pt idx="1">
                  <c:v>587</c:v>
                </c:pt>
                <c:pt idx="2">
                  <c:v>741</c:v>
                </c:pt>
              </c:numCache>
            </c:numRef>
          </c:yVal>
        </c:ser>
        <c:ser>
          <c:idx val="1"/>
          <c:order val="1"/>
          <c:tx>
            <c:strRef>
              <c:f>Tabelle1!$C$9</c:f>
              <c:strCache>
                <c:ptCount val="1"/>
                <c:pt idx="0">
                  <c:v>6,1554</c:v>
                </c:pt>
              </c:strCache>
            </c:strRef>
          </c:tx>
          <c:xVal>
            <c:numRef>
              <c:f>Tabelle1!$D$9:$D$12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Tabelle1!$E$9:$E$12</c:f>
              <c:numCache>
                <c:formatCode>General</c:formatCode>
                <c:ptCount val="4"/>
                <c:pt idx="0">
                  <c:v>166</c:v>
                </c:pt>
                <c:pt idx="1">
                  <c:v>286</c:v>
                </c:pt>
                <c:pt idx="2">
                  <c:v>381</c:v>
                </c:pt>
                <c:pt idx="3">
                  <c:v>468</c:v>
                </c:pt>
              </c:numCache>
            </c:numRef>
          </c:yVal>
        </c:ser>
        <c:ser>
          <c:idx val="2"/>
          <c:order val="2"/>
          <c:tx>
            <c:strRef>
              <c:f>Tabelle1!$C$13</c:f>
              <c:strCache>
                <c:ptCount val="1"/>
                <c:pt idx="0">
                  <c:v>10,2712</c:v>
                </c:pt>
              </c:strCache>
            </c:strRef>
          </c:tx>
          <c:xVal>
            <c:numRef>
              <c:f>Tabelle1!$D$13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Tabelle1!$E$13</c:f>
              <c:numCache>
                <c:formatCode>General</c:formatCode>
                <c:ptCount val="1"/>
                <c:pt idx="0">
                  <c:v>330</c:v>
                </c:pt>
              </c:numCache>
            </c:numRef>
          </c:yVal>
        </c:ser>
        <c:ser>
          <c:idx val="3"/>
          <c:order val="3"/>
          <c:tx>
            <c:strRef>
              <c:f>Tabelle1!$C$14</c:f>
              <c:strCache>
                <c:ptCount val="1"/>
                <c:pt idx="0">
                  <c:v>12,5571</c:v>
                </c:pt>
              </c:strCache>
            </c:strRef>
          </c:tx>
          <c:xVal>
            <c:numRef>
              <c:f>Tabelle1!$D$14:$D$15</c:f>
              <c:numCache>
                <c:formatCode>General</c:formatCode>
                <c:ptCount val="2"/>
                <c:pt idx="0">
                  <c:v>3</c:v>
                </c:pt>
                <c:pt idx="1">
                  <c:v>7</c:v>
                </c:pt>
              </c:numCache>
            </c:numRef>
          </c:xVal>
          <c:yVal>
            <c:numRef>
              <c:f>Tabelle1!$E$14:$E$15</c:f>
              <c:numCache>
                <c:formatCode>General</c:formatCode>
                <c:ptCount val="2"/>
                <c:pt idx="0">
                  <c:v>285</c:v>
                </c:pt>
                <c:pt idx="1">
                  <c:v>458</c:v>
                </c:pt>
              </c:numCache>
            </c:numRef>
          </c:yVal>
        </c:ser>
        <c:ser>
          <c:idx val="4"/>
          <c:order val="4"/>
          <c:tx>
            <c:strRef>
              <c:f>Tabelle1!$C$16</c:f>
              <c:strCache>
                <c:ptCount val="1"/>
                <c:pt idx="0">
                  <c:v>17,2743</c:v>
                </c:pt>
              </c:strCache>
            </c:strRef>
          </c:tx>
          <c:xVal>
            <c:numRef>
              <c:f>Tabelle1!$D$16:$D$17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xVal>
          <c:yVal>
            <c:numRef>
              <c:f>Tabelle1!$E$16:$E$17</c:f>
              <c:numCache>
                <c:formatCode>General</c:formatCode>
                <c:ptCount val="2"/>
                <c:pt idx="0">
                  <c:v>80.400000000000006</c:v>
                </c:pt>
                <c:pt idx="1">
                  <c:v>358</c:v>
                </c:pt>
              </c:numCache>
            </c:numRef>
          </c:yVal>
        </c:ser>
        <c:axId val="76400512"/>
        <c:axId val="113944448"/>
      </c:scatterChart>
      <c:valAx>
        <c:axId val="76400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Charge pump (Icp) current setting (0=0.625 mA, 7=5 mA)</a:t>
                </a:r>
              </a:p>
            </c:rich>
          </c:tx>
          <c:layout/>
        </c:title>
        <c:numFmt formatCode="General" sourceLinked="1"/>
        <c:tickLblPos val="nextTo"/>
        <c:crossAx val="113944448"/>
        <c:crosses val="autoZero"/>
        <c:crossBetween val="midCat"/>
      </c:valAx>
      <c:valAx>
        <c:axId val="1139444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Bandwidth (0 dB loop gain, Hz)</a:t>
                </a:r>
              </a:p>
            </c:rich>
          </c:tx>
          <c:layout/>
        </c:title>
        <c:numFmt formatCode="General" sourceLinked="1"/>
        <c:tickLblPos val="nextTo"/>
        <c:crossAx val="76400512"/>
        <c:crosses val="autoZero"/>
        <c:crossBetween val="midCat"/>
      </c:valAx>
    </c:plotArea>
    <c:legend>
      <c:legendPos val="r"/>
      <c:layout/>
    </c:legend>
    <c:plotVisOnly val="1"/>
  </c:chart>
  <c:txPr>
    <a:bodyPr/>
    <a:lstStyle/>
    <a:p>
      <a:pPr>
        <a:defRPr sz="1400"/>
      </a:pPr>
      <a:endParaRPr lang="de-DE"/>
    </a:p>
  </c:txPr>
  <c:printSettings>
    <c:headerFooter/>
    <c:pageMargins b="0.78740157499999996" l="0.7" r="0.7" t="0.7874015749999999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tx>
            <c:strRef>
              <c:f>Tabelle1!$C$6</c:f>
              <c:strCache>
                <c:ptCount val="1"/>
                <c:pt idx="0">
                  <c:v>2,2221</c:v>
                </c:pt>
              </c:strCache>
            </c:strRef>
          </c:tx>
          <c:xVal>
            <c:numRef>
              <c:f>Tabelle1!$D$6:$D$8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Tabelle1!$F$6:$F$8</c:f>
              <c:numCache>
                <c:formatCode>General</c:formatCode>
                <c:ptCount val="3"/>
                <c:pt idx="0">
                  <c:v>662.78661543507394</c:v>
                </c:pt>
                <c:pt idx="1">
                  <c:v>1026.5323041171198</c:v>
                </c:pt>
                <c:pt idx="2">
                  <c:v>1295.8440159297884</c:v>
                </c:pt>
              </c:numCache>
            </c:numRef>
          </c:yVal>
        </c:ser>
        <c:ser>
          <c:idx val="1"/>
          <c:order val="1"/>
          <c:tx>
            <c:strRef>
              <c:f>Tabelle1!$C$9</c:f>
              <c:strCache>
                <c:ptCount val="1"/>
                <c:pt idx="0">
                  <c:v>6,1554</c:v>
                </c:pt>
              </c:strCache>
            </c:strRef>
          </c:tx>
          <c:xVal>
            <c:numRef>
              <c:f>Tabelle1!$D$9:$D$12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Tabelle1!$F$9:$F$12</c:f>
              <c:numCache>
                <c:formatCode>General</c:formatCode>
                <c:ptCount val="4"/>
                <c:pt idx="0">
                  <c:v>592.36240020312619</c:v>
                </c:pt>
                <c:pt idx="1">
                  <c:v>1020.5761834824945</c:v>
                </c:pt>
                <c:pt idx="2">
                  <c:v>1359.5787619119944</c:v>
                </c:pt>
                <c:pt idx="3">
                  <c:v>1670.0337547895365</c:v>
                </c:pt>
              </c:numCache>
            </c:numRef>
          </c:yVal>
        </c:ser>
        <c:ser>
          <c:idx val="2"/>
          <c:order val="2"/>
          <c:tx>
            <c:strRef>
              <c:f>Tabelle1!$C$13</c:f>
              <c:strCache>
                <c:ptCount val="1"/>
                <c:pt idx="0">
                  <c:v>10,2712</c:v>
                </c:pt>
              </c:strCache>
            </c:strRef>
          </c:tx>
          <c:xVal>
            <c:numRef>
              <c:f>Tabelle1!$D$13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Tabelle1!$F$13</c:f>
              <c:numCache>
                <c:formatCode>General</c:formatCode>
                <c:ptCount val="1"/>
                <c:pt idx="0">
                  <c:v>1685.1895989136267</c:v>
                </c:pt>
              </c:numCache>
            </c:numRef>
          </c:yVal>
        </c:ser>
        <c:ser>
          <c:idx val="3"/>
          <c:order val="3"/>
          <c:tx>
            <c:strRef>
              <c:f>Tabelle1!$C$14</c:f>
              <c:strCache>
                <c:ptCount val="1"/>
                <c:pt idx="0">
                  <c:v>12,5571</c:v>
                </c:pt>
              </c:strCache>
            </c:strRef>
          </c:tx>
          <c:xVal>
            <c:numRef>
              <c:f>Tabelle1!$D$14:$D$15</c:f>
              <c:numCache>
                <c:formatCode>General</c:formatCode>
                <c:ptCount val="2"/>
                <c:pt idx="0">
                  <c:v>3</c:v>
                </c:pt>
                <c:pt idx="1">
                  <c:v>7</c:v>
                </c:pt>
              </c:numCache>
            </c:numRef>
          </c:xVal>
          <c:yVal>
            <c:numRef>
              <c:f>Tabelle1!$F$14:$F$15</c:f>
              <c:numCache>
                <c:formatCode>General</c:formatCode>
                <c:ptCount val="2"/>
                <c:pt idx="0">
                  <c:v>1675.2028646193683</c:v>
                </c:pt>
                <c:pt idx="1">
                  <c:v>2692.0803929672657</c:v>
                </c:pt>
              </c:numCache>
            </c:numRef>
          </c:yVal>
        </c:ser>
        <c:ser>
          <c:idx val="4"/>
          <c:order val="4"/>
          <c:tx>
            <c:strRef>
              <c:f>Tabelle1!$C$16</c:f>
              <c:strCache>
                <c:ptCount val="1"/>
                <c:pt idx="0">
                  <c:v>17,2743</c:v>
                </c:pt>
              </c:strCache>
            </c:strRef>
          </c:tx>
          <c:xVal>
            <c:numRef>
              <c:f>Tabelle1!$D$16:$D$17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xVal>
          <c:yVal>
            <c:numRef>
              <c:f>Tabelle1!$F$16:$F$17</c:f>
              <c:numCache>
                <c:formatCode>General</c:formatCode>
                <c:ptCount val="2"/>
                <c:pt idx="0">
                  <c:v>590.79439866460586</c:v>
                </c:pt>
                <c:pt idx="1">
                  <c:v>2630.6516756458814</c:v>
                </c:pt>
              </c:numCache>
            </c:numRef>
          </c:yVal>
        </c:ser>
        <c:axId val="114300416"/>
        <c:axId val="114301952"/>
      </c:scatterChart>
      <c:valAx>
        <c:axId val="114300416"/>
        <c:scaling>
          <c:orientation val="minMax"/>
        </c:scaling>
        <c:axPos val="b"/>
        <c:numFmt formatCode="General" sourceLinked="1"/>
        <c:tickLblPos val="nextTo"/>
        <c:crossAx val="114301952"/>
        <c:crosses val="autoZero"/>
        <c:crossBetween val="midCat"/>
      </c:valAx>
      <c:valAx>
        <c:axId val="114301952"/>
        <c:scaling>
          <c:orientation val="minMax"/>
        </c:scaling>
        <c:axPos val="l"/>
        <c:majorGridlines/>
        <c:numFmt formatCode="General" sourceLinked="1"/>
        <c:tickLblPos val="nextTo"/>
        <c:crossAx val="1143004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</c:trendline>
          <c:trendline>
            <c:trendlineType val="linear"/>
            <c:dispEq val="1"/>
            <c:trendlineLbl>
              <c:layout/>
              <c:numFmt formatCode="General" sourceLinked="0"/>
            </c:trendlineLbl>
          </c:trendline>
          <c:xVal>
            <c:numRef>
              <c:f>Tabelle1!$D$6:$D$17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0</c:v>
                </c:pt>
                <c:pt idx="11">
                  <c:v>7</c:v>
                </c:pt>
              </c:numCache>
            </c:numRef>
          </c:xVal>
          <c:yVal>
            <c:numRef>
              <c:f>Tabelle1!$F$6:$F$17</c:f>
              <c:numCache>
                <c:formatCode>General</c:formatCode>
                <c:ptCount val="12"/>
                <c:pt idx="0">
                  <c:v>662.78661543507394</c:v>
                </c:pt>
                <c:pt idx="1">
                  <c:v>1026.5323041171198</c:v>
                </c:pt>
                <c:pt idx="2">
                  <c:v>1295.8440159297884</c:v>
                </c:pt>
                <c:pt idx="3">
                  <c:v>592.36240020312619</c:v>
                </c:pt>
                <c:pt idx="4">
                  <c:v>1020.5761834824945</c:v>
                </c:pt>
                <c:pt idx="5">
                  <c:v>1359.5787619119944</c:v>
                </c:pt>
                <c:pt idx="6">
                  <c:v>1670.0337547895365</c:v>
                </c:pt>
                <c:pt idx="7">
                  <c:v>1685.1895989136267</c:v>
                </c:pt>
                <c:pt idx="8">
                  <c:v>1675.2028646193683</c:v>
                </c:pt>
                <c:pt idx="9">
                  <c:v>2692.0803929672657</c:v>
                </c:pt>
                <c:pt idx="10">
                  <c:v>590.79439866460586</c:v>
                </c:pt>
                <c:pt idx="11">
                  <c:v>2630.6516756458814</c:v>
                </c:pt>
              </c:numCache>
            </c:numRef>
          </c:yVal>
        </c:ser>
        <c:axId val="119379456"/>
        <c:axId val="119380992"/>
      </c:scatterChart>
      <c:valAx>
        <c:axId val="119379456"/>
        <c:scaling>
          <c:orientation val="minMax"/>
        </c:scaling>
        <c:axPos val="b"/>
        <c:numFmt formatCode="General" sourceLinked="1"/>
        <c:tickLblPos val="nextTo"/>
        <c:crossAx val="119380992"/>
        <c:crosses val="autoZero"/>
        <c:crossBetween val="midCat"/>
      </c:valAx>
      <c:valAx>
        <c:axId val="119380992"/>
        <c:scaling>
          <c:orientation val="minMax"/>
        </c:scaling>
        <c:axPos val="l"/>
        <c:majorGridlines/>
        <c:numFmt formatCode="General" sourceLinked="1"/>
        <c:tickLblPos val="nextTo"/>
        <c:crossAx val="1193794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/>
              <a:t>BW*Frq^0.7 vs sqrt Icp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251046107924293E-2"/>
          <c:y val="0.13386060595432253"/>
          <c:w val="0.65970681266651654"/>
          <c:h val="0.80065564187550065"/>
        </c:manualLayout>
      </c:layout>
      <c:scatterChart>
        <c:scatterStyle val="lineMarker"/>
        <c:ser>
          <c:idx val="0"/>
          <c:order val="0"/>
          <c:tx>
            <c:strRef>
              <c:f>Tabelle1!$J$5</c:f>
              <c:strCache>
                <c:ptCount val="1"/>
                <c:pt idx="0">
                  <c:v>BW*Frq^0.7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forward val="2"/>
          </c:trendline>
          <c:xVal>
            <c:numRef>
              <c:f>Tabelle1!$I$6:$I$17</c:f>
              <c:numCache>
                <c:formatCode>0.00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1.4142135623730951</c:v>
                </c:pt>
                <c:pt idx="3">
                  <c:v>0</c:v>
                </c:pt>
                <c:pt idx="4">
                  <c:v>1</c:v>
                </c:pt>
                <c:pt idx="5">
                  <c:v>1.4142135623730951</c:v>
                </c:pt>
                <c:pt idx="6">
                  <c:v>1.7320508075688772</c:v>
                </c:pt>
                <c:pt idx="7">
                  <c:v>1.7320508075688772</c:v>
                </c:pt>
                <c:pt idx="8">
                  <c:v>1.7320508075688772</c:v>
                </c:pt>
                <c:pt idx="9">
                  <c:v>2.6457513110645907</c:v>
                </c:pt>
                <c:pt idx="10">
                  <c:v>0</c:v>
                </c:pt>
                <c:pt idx="11">
                  <c:v>2.6457513110645907</c:v>
                </c:pt>
              </c:numCache>
            </c:numRef>
          </c:xVal>
          <c:yVal>
            <c:numRef>
              <c:f>Tabelle1!$J$6:$J$17</c:f>
              <c:numCache>
                <c:formatCode>0.00</c:formatCode>
                <c:ptCount val="12"/>
                <c:pt idx="0">
                  <c:v>662.78661543507394</c:v>
                </c:pt>
                <c:pt idx="1">
                  <c:v>1026.5323041171198</c:v>
                </c:pt>
                <c:pt idx="2">
                  <c:v>1295.8440159297884</c:v>
                </c:pt>
                <c:pt idx="3">
                  <c:v>592.36240020312619</c:v>
                </c:pt>
                <c:pt idx="4">
                  <c:v>1020.5761834824945</c:v>
                </c:pt>
                <c:pt idx="5">
                  <c:v>1359.5787619119944</c:v>
                </c:pt>
                <c:pt idx="6">
                  <c:v>1670.0337547895365</c:v>
                </c:pt>
                <c:pt idx="7">
                  <c:v>1685.1895989136267</c:v>
                </c:pt>
                <c:pt idx="8">
                  <c:v>1675.2028646193683</c:v>
                </c:pt>
                <c:pt idx="9">
                  <c:v>2692.0803929672657</c:v>
                </c:pt>
                <c:pt idx="10">
                  <c:v>590.79439866460586</c:v>
                </c:pt>
                <c:pt idx="11">
                  <c:v>2630.6516756458814</c:v>
                </c:pt>
              </c:numCache>
            </c:numRef>
          </c:yVal>
        </c:ser>
        <c:axId val="120166656"/>
        <c:axId val="55164928"/>
      </c:scatterChart>
      <c:valAx>
        <c:axId val="120166656"/>
        <c:scaling>
          <c:orientation val="minMax"/>
        </c:scaling>
        <c:axPos val="b"/>
        <c:numFmt formatCode="0.00" sourceLinked="1"/>
        <c:tickLblPos val="nextTo"/>
        <c:crossAx val="55164928"/>
        <c:crosses val="autoZero"/>
        <c:crossBetween val="midCat"/>
      </c:valAx>
      <c:valAx>
        <c:axId val="55164928"/>
        <c:scaling>
          <c:orientation val="minMax"/>
        </c:scaling>
        <c:axPos val="l"/>
        <c:majorGridlines/>
        <c:numFmt formatCode="0.00" sourceLinked="1"/>
        <c:tickLblPos val="nextTo"/>
        <c:crossAx val="1201666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xVal>
            <c:numRef>
              <c:f>Tabelle1!$C$29:$C$45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</c:numCache>
            </c:numRef>
          </c:xVal>
          <c:yVal>
            <c:numRef>
              <c:f>Tabelle1!$F$29:$F$45</c:f>
              <c:numCache>
                <c:formatCode>0</c:formatCode>
                <c:ptCount val="17"/>
                <c:pt idx="0">
                  <c:v>434.75402668449033</c:v>
                </c:pt>
                <c:pt idx="1">
                  <c:v>327.32541847577136</c:v>
                </c:pt>
                <c:pt idx="2">
                  <c:v>267.62249556590842</c:v>
                </c:pt>
                <c:pt idx="3">
                  <c:v>323.10382305624927</c:v>
                </c:pt>
                <c:pt idx="4">
                  <c:v>284.39059149256275</c:v>
                </c:pt>
                <c:pt idx="5">
                  <c:v>329.71968539279032</c:v>
                </c:pt>
                <c:pt idx="6">
                  <c:v>300.29666832612156</c:v>
                </c:pt>
                <c:pt idx="7">
                  <c:v>276.53095162723906</c:v>
                </c:pt>
                <c:pt idx="8">
                  <c:v>314.84640751514428</c:v>
                </c:pt>
                <c:pt idx="9">
                  <c:v>294.52615151465875</c:v>
                </c:pt>
                <c:pt idx="10">
                  <c:v>277.12255217404964</c:v>
                </c:pt>
                <c:pt idx="11">
                  <c:v>310.27161957349995</c:v>
                </c:pt>
                <c:pt idx="12">
                  <c:v>294.58645504038577</c:v>
                </c:pt>
                <c:pt idx="13">
                  <c:v>280.69748272264906</c:v>
                </c:pt>
                <c:pt idx="14">
                  <c:v>310.02076315720603</c:v>
                </c:pt>
                <c:pt idx="15">
                  <c:v>297.13959282399753</c:v>
                </c:pt>
                <c:pt idx="16">
                  <c:v>285.48547387466232</c:v>
                </c:pt>
              </c:numCache>
            </c:numRef>
          </c:yVal>
        </c:ser>
        <c:axId val="73893760"/>
        <c:axId val="55675904"/>
      </c:scatterChart>
      <c:valAx>
        <c:axId val="73893760"/>
        <c:scaling>
          <c:orientation val="minMax"/>
          <c:max val="18"/>
          <c:min val="2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Frequency (GHz)</a:t>
                </a:r>
              </a:p>
            </c:rich>
          </c:tx>
          <c:layout/>
        </c:title>
        <c:numFmt formatCode="General" sourceLinked="1"/>
        <c:tickLblPos val="nextTo"/>
        <c:crossAx val="55675904"/>
        <c:crosses val="autoZero"/>
        <c:crossBetween val="midCat"/>
        <c:majorUnit val="2"/>
      </c:valAx>
      <c:valAx>
        <c:axId val="55675904"/>
        <c:scaling>
          <c:orientation val="minMax"/>
          <c:min val="2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Bandwidth (0 dB loop gain, Hz)</a:t>
                </a:r>
              </a:p>
            </c:rich>
          </c:tx>
          <c:layout/>
        </c:title>
        <c:numFmt formatCode="0" sourceLinked="1"/>
        <c:tickLblPos val="nextTo"/>
        <c:crossAx val="73893760"/>
        <c:crosses val="autoZero"/>
        <c:crossBetween val="midCat"/>
      </c:valAx>
    </c:plotArea>
    <c:plotVisOnly val="1"/>
  </c:chart>
  <c:txPr>
    <a:bodyPr/>
    <a:lstStyle/>
    <a:p>
      <a:pPr>
        <a:defRPr sz="1600"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685800</xdr:colOff>
      <xdr:row>4</xdr:row>
      <xdr:rowOff>66674</xdr:rowOff>
    </xdr:from>
    <xdr:to>
      <xdr:col>21</xdr:col>
      <xdr:colOff>133350</xdr:colOff>
      <xdr:row>25</xdr:row>
      <xdr:rowOff>171450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714375</xdr:colOff>
      <xdr:row>27</xdr:row>
      <xdr:rowOff>152400</xdr:rowOff>
    </xdr:from>
    <xdr:to>
      <xdr:col>20</xdr:col>
      <xdr:colOff>28575</xdr:colOff>
      <xdr:row>47</xdr:row>
      <xdr:rowOff>142875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495300</xdr:colOff>
      <xdr:row>42</xdr:row>
      <xdr:rowOff>171450</xdr:rowOff>
    </xdr:from>
    <xdr:to>
      <xdr:col>28</xdr:col>
      <xdr:colOff>571500</xdr:colOff>
      <xdr:row>62</xdr:row>
      <xdr:rowOff>161925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495300</xdr:colOff>
      <xdr:row>0</xdr:row>
      <xdr:rowOff>133350</xdr:rowOff>
    </xdr:from>
    <xdr:to>
      <xdr:col>28</xdr:col>
      <xdr:colOff>571500</xdr:colOff>
      <xdr:row>20</xdr:row>
      <xdr:rowOff>123825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657224</xdr:colOff>
      <xdr:row>0</xdr:row>
      <xdr:rowOff>133350</xdr:rowOff>
    </xdr:from>
    <xdr:to>
      <xdr:col>37</xdr:col>
      <xdr:colOff>209549</xdr:colOff>
      <xdr:row>21</xdr:row>
      <xdr:rowOff>38100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647699</xdr:colOff>
      <xdr:row>21</xdr:row>
      <xdr:rowOff>95249</xdr:rowOff>
    </xdr:from>
    <xdr:to>
      <xdr:col>37</xdr:col>
      <xdr:colOff>104774</xdr:colOff>
      <xdr:row>43</xdr:row>
      <xdr:rowOff>180974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676275</xdr:colOff>
      <xdr:row>46</xdr:row>
      <xdr:rowOff>104774</xdr:rowOff>
    </xdr:from>
    <xdr:to>
      <xdr:col>8</xdr:col>
      <xdr:colOff>419100</xdr:colOff>
      <xdr:row>67</xdr:row>
      <xdr:rowOff>133349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V45"/>
  <sheetViews>
    <sheetView tabSelected="1" workbookViewId="0">
      <selection activeCell="B2" sqref="B2"/>
    </sheetView>
  </sheetViews>
  <sheetFormatPr baseColWidth="10" defaultRowHeight="15"/>
  <cols>
    <col min="5" max="5" width="13" customWidth="1"/>
  </cols>
  <sheetData>
    <row r="3" spans="3:14">
      <c r="D3" t="s">
        <v>2</v>
      </c>
    </row>
    <row r="4" spans="3:14">
      <c r="D4" s="1"/>
      <c r="N4" t="s">
        <v>11</v>
      </c>
    </row>
    <row r="5" spans="3:14">
      <c r="C5" t="s">
        <v>0</v>
      </c>
      <c r="D5" t="s">
        <v>1</v>
      </c>
      <c r="E5" t="s">
        <v>7</v>
      </c>
      <c r="F5" t="s">
        <v>6</v>
      </c>
      <c r="G5" t="s">
        <v>3</v>
      </c>
      <c r="I5" t="s">
        <v>10</v>
      </c>
      <c r="J5" t="s">
        <v>6</v>
      </c>
    </row>
    <row r="6" spans="3:14">
      <c r="C6">
        <v>2.2221000000000002</v>
      </c>
      <c r="D6">
        <v>0</v>
      </c>
      <c r="E6">
        <v>379</v>
      </c>
      <c r="F6">
        <f>E6*C6^0.7</f>
        <v>662.78661543507394</v>
      </c>
      <c r="G6">
        <v>19.7</v>
      </c>
      <c r="I6" s="4">
        <f>SQRT(D6)</f>
        <v>0</v>
      </c>
      <c r="J6" s="4">
        <v>662.78661543507394</v>
      </c>
    </row>
    <row r="7" spans="3:14">
      <c r="C7">
        <v>2.2221000000000002</v>
      </c>
      <c r="D7">
        <v>1</v>
      </c>
      <c r="E7">
        <v>587</v>
      </c>
      <c r="F7">
        <f t="shared" ref="F7:F17" si="0">E7*C7^0.7</f>
        <v>1026.5323041171198</v>
      </c>
      <c r="G7">
        <v>2.73</v>
      </c>
      <c r="I7" s="4">
        <f t="shared" ref="I7:I17" si="1">SQRT(D7)</f>
        <v>1</v>
      </c>
      <c r="J7" s="4">
        <v>1026.5323041171198</v>
      </c>
      <c r="K7" t="s">
        <v>18</v>
      </c>
    </row>
    <row r="8" spans="3:14">
      <c r="C8">
        <v>2.2221000000000002</v>
      </c>
      <c r="D8">
        <v>2</v>
      </c>
      <c r="E8">
        <v>741</v>
      </c>
      <c r="F8">
        <f t="shared" si="0"/>
        <v>1295.8440159297884</v>
      </c>
      <c r="G8">
        <v>-8.5500000000000007</v>
      </c>
      <c r="I8" s="4">
        <f t="shared" si="1"/>
        <v>1.4142135623730951</v>
      </c>
      <c r="J8" s="4">
        <v>1295.8440159297884</v>
      </c>
      <c r="K8" t="s">
        <v>17</v>
      </c>
    </row>
    <row r="9" spans="3:14">
      <c r="C9">
        <v>6.1554000000000002</v>
      </c>
      <c r="D9">
        <v>0</v>
      </c>
      <c r="E9">
        <v>166</v>
      </c>
      <c r="F9">
        <f t="shared" si="0"/>
        <v>592.36240020312619</v>
      </c>
      <c r="G9">
        <v>35.6</v>
      </c>
      <c r="I9" s="4">
        <f t="shared" si="1"/>
        <v>0</v>
      </c>
      <c r="J9" s="4">
        <v>592.36240020312619</v>
      </c>
    </row>
    <row r="10" spans="3:14">
      <c r="C10">
        <v>6.1554000000000002</v>
      </c>
      <c r="D10">
        <v>1</v>
      </c>
      <c r="E10">
        <v>286</v>
      </c>
      <c r="F10">
        <f t="shared" si="0"/>
        <v>1020.5761834824945</v>
      </c>
      <c r="G10">
        <v>27.9</v>
      </c>
      <c r="I10" s="4">
        <f t="shared" si="1"/>
        <v>1</v>
      </c>
      <c r="J10" s="4">
        <v>1020.5761834824945</v>
      </c>
    </row>
    <row r="11" spans="3:14">
      <c r="C11">
        <v>6.1554000000000002</v>
      </c>
      <c r="D11">
        <v>2</v>
      </c>
      <c r="E11">
        <v>381</v>
      </c>
      <c r="F11">
        <f t="shared" si="0"/>
        <v>1359.5787619119944</v>
      </c>
      <c r="G11">
        <v>19.5</v>
      </c>
      <c r="I11" s="4">
        <f t="shared" si="1"/>
        <v>1.4142135623730951</v>
      </c>
      <c r="J11" s="4">
        <v>1359.5787619119944</v>
      </c>
    </row>
    <row r="12" spans="3:14">
      <c r="C12">
        <v>6.1554000000000002</v>
      </c>
      <c r="D12">
        <v>3</v>
      </c>
      <c r="E12">
        <v>468</v>
      </c>
      <c r="F12">
        <f t="shared" si="0"/>
        <v>1670.0337547895365</v>
      </c>
      <c r="G12">
        <v>11.9</v>
      </c>
      <c r="I12" s="4">
        <f t="shared" si="1"/>
        <v>1.7320508075688772</v>
      </c>
      <c r="J12" s="4">
        <v>1670.0337547895365</v>
      </c>
    </row>
    <row r="13" spans="3:14">
      <c r="C13">
        <v>10.2712</v>
      </c>
      <c r="D13">
        <v>3</v>
      </c>
      <c r="E13">
        <v>330</v>
      </c>
      <c r="F13">
        <f t="shared" si="0"/>
        <v>1685.1895989136267</v>
      </c>
      <c r="G13">
        <v>24.5</v>
      </c>
      <c r="I13" s="4">
        <f t="shared" si="1"/>
        <v>1.7320508075688772</v>
      </c>
      <c r="J13" s="4">
        <v>1685.1895989136267</v>
      </c>
    </row>
    <row r="14" spans="3:14">
      <c r="C14">
        <v>12.5571</v>
      </c>
      <c r="D14">
        <v>3</v>
      </c>
      <c r="E14">
        <v>285</v>
      </c>
      <c r="F14">
        <f t="shared" si="0"/>
        <v>1675.2028646193683</v>
      </c>
      <c r="G14">
        <v>28.6</v>
      </c>
      <c r="I14" s="4">
        <f t="shared" si="1"/>
        <v>1.7320508075688772</v>
      </c>
      <c r="J14" s="4">
        <v>1675.2028646193683</v>
      </c>
    </row>
    <row r="15" spans="3:14">
      <c r="C15">
        <v>12.5571</v>
      </c>
      <c r="D15">
        <v>7</v>
      </c>
      <c r="E15">
        <v>458</v>
      </c>
      <c r="F15">
        <f t="shared" si="0"/>
        <v>2692.0803929672657</v>
      </c>
      <c r="G15">
        <v>12.3</v>
      </c>
      <c r="I15" s="4">
        <f t="shared" si="1"/>
        <v>2.6457513110645907</v>
      </c>
      <c r="J15" s="4">
        <v>2692.0803929672657</v>
      </c>
    </row>
    <row r="16" spans="3:14">
      <c r="C16">
        <v>17.2743</v>
      </c>
      <c r="D16">
        <v>0</v>
      </c>
      <c r="E16">
        <v>80.400000000000006</v>
      </c>
      <c r="F16">
        <f t="shared" si="0"/>
        <v>590.79439866460586</v>
      </c>
      <c r="G16">
        <v>31</v>
      </c>
      <c r="I16" s="4">
        <f t="shared" si="1"/>
        <v>0</v>
      </c>
      <c r="J16" s="4">
        <v>590.79439866460586</v>
      </c>
    </row>
    <row r="17" spans="3:22">
      <c r="C17">
        <v>17.2743</v>
      </c>
      <c r="D17">
        <v>7</v>
      </c>
      <c r="E17">
        <v>358</v>
      </c>
      <c r="F17">
        <f t="shared" si="0"/>
        <v>2630.6516756458814</v>
      </c>
      <c r="G17">
        <v>21.5</v>
      </c>
      <c r="I17" s="4">
        <f t="shared" si="1"/>
        <v>2.6457513110645907</v>
      </c>
      <c r="J17" s="4">
        <v>2630.6516756458814</v>
      </c>
    </row>
    <row r="19" spans="3:22">
      <c r="G19" t="s">
        <v>15</v>
      </c>
    </row>
    <row r="20" spans="3:22">
      <c r="G20" t="s">
        <v>16</v>
      </c>
    </row>
    <row r="23" spans="3:22">
      <c r="C23" t="s">
        <v>4</v>
      </c>
      <c r="D23">
        <v>2.2221000000000002</v>
      </c>
      <c r="V23" t="s">
        <v>14</v>
      </c>
    </row>
    <row r="24" spans="3:22">
      <c r="C24" t="s">
        <v>5</v>
      </c>
      <c r="D24">
        <v>300</v>
      </c>
    </row>
    <row r="25" spans="3:22">
      <c r="C25" t="s">
        <v>1</v>
      </c>
      <c r="D25">
        <f>(D23^0.7*D24-706.26)/290.57</f>
        <v>-0.62507070643950213</v>
      </c>
    </row>
    <row r="26" spans="3:22" ht="15.75" thickBot="1"/>
    <row r="27" spans="3:22">
      <c r="D27" s="5" t="s">
        <v>9</v>
      </c>
      <c r="E27" s="6"/>
      <c r="F27" s="7"/>
      <c r="G27" t="s">
        <v>9</v>
      </c>
      <c r="J27" t="s">
        <v>9</v>
      </c>
      <c r="N27" t="s">
        <v>12</v>
      </c>
    </row>
    <row r="28" spans="3:22">
      <c r="D28" s="8">
        <v>300</v>
      </c>
      <c r="E28" s="9"/>
      <c r="F28" s="10" t="s">
        <v>8</v>
      </c>
      <c r="G28">
        <v>200</v>
      </c>
      <c r="I28" t="s">
        <v>8</v>
      </c>
      <c r="J28">
        <v>400</v>
      </c>
      <c r="L28" t="s">
        <v>8</v>
      </c>
    </row>
    <row r="29" spans="3:22">
      <c r="C29">
        <v>2</v>
      </c>
      <c r="D29" s="11">
        <f>($C29^0.7*D$28-706.26)/290.57</f>
        <v>-0.7533763368078561</v>
      </c>
      <c r="E29" s="12">
        <v>0</v>
      </c>
      <c r="F29" s="13">
        <f>(290.57*E29+706.26)/($C29^0.7)</f>
        <v>434.75402668449033</v>
      </c>
      <c r="G29" s="2">
        <f>($C29^0.7*G$28-706.26)/290.57</f>
        <v>-1.3124515313263785</v>
      </c>
      <c r="H29" s="3">
        <v>0</v>
      </c>
      <c r="I29" s="3">
        <f>(290.57*H29+706.26)/($C29^0.7)</f>
        <v>434.75402668449033</v>
      </c>
      <c r="J29" s="2">
        <f>($C29^0.7*J$28-706.26)/290.57</f>
        <v>-0.19430114228933329</v>
      </c>
      <c r="K29" s="3">
        <f t="shared" ref="K29:K45" si="2">ROUND(J29,0)</f>
        <v>0</v>
      </c>
      <c r="L29" s="3">
        <f>(290.57*K29+706.26)/($C29^0.7)</f>
        <v>434.75402668449033</v>
      </c>
    </row>
    <row r="30" spans="3:22">
      <c r="C30">
        <v>3</v>
      </c>
      <c r="D30" s="11">
        <f t="shared" ref="D30:D45" si="3">($C30^0.7*D$28-706.26)/290.57</f>
        <v>-0.20290882062023644</v>
      </c>
      <c r="E30" s="12">
        <f t="shared" ref="E30:E45" si="4">ROUND(D30,0)</f>
        <v>0</v>
      </c>
      <c r="F30" s="13">
        <f t="shared" ref="F30:F45" si="5">(290.57*E30+706.26)/($C30^0.7)</f>
        <v>327.32541847577136</v>
      </c>
      <c r="G30" s="2">
        <f t="shared" ref="G30:G45" si="6">($C30^0.7*G$28-706.26)/290.57</f>
        <v>-0.9454731872012988</v>
      </c>
      <c r="H30" s="3">
        <v>0</v>
      </c>
      <c r="I30" s="3">
        <f t="shared" ref="I30:I45" si="7">(290.57*H30+706.26)/($C30^0.7)</f>
        <v>327.32541847577136</v>
      </c>
      <c r="J30" s="2">
        <f t="shared" ref="J30:J45" si="8">($C30^0.7*J$28-706.26)/290.57</f>
        <v>0.5396555459608261</v>
      </c>
      <c r="K30" s="3">
        <f t="shared" si="2"/>
        <v>1</v>
      </c>
      <c r="L30" s="3">
        <f t="shared" ref="L30:L45" si="9">(290.57*K30+706.26)/($C30^0.7)</f>
        <v>461.9938788820026</v>
      </c>
    </row>
    <row r="31" spans="3:22">
      <c r="C31">
        <v>4</v>
      </c>
      <c r="D31" s="11">
        <f t="shared" si="3"/>
        <v>0.2940590785825673</v>
      </c>
      <c r="E31" s="12">
        <f t="shared" si="4"/>
        <v>0</v>
      </c>
      <c r="F31" s="13">
        <f t="shared" si="5"/>
        <v>267.62249556590842</v>
      </c>
      <c r="G31" s="2">
        <f t="shared" si="6"/>
        <v>-0.61416125439942992</v>
      </c>
      <c r="H31" s="3">
        <v>0</v>
      </c>
      <c r="I31" s="3">
        <f t="shared" si="7"/>
        <v>267.62249556590842</v>
      </c>
      <c r="J31" s="2">
        <f t="shared" si="8"/>
        <v>1.2022794115645639</v>
      </c>
      <c r="K31" s="3">
        <f t="shared" si="2"/>
        <v>1</v>
      </c>
      <c r="L31" s="3">
        <f t="shared" si="9"/>
        <v>377.72793624863999</v>
      </c>
    </row>
    <row r="32" spans="3:22">
      <c r="C32">
        <v>5</v>
      </c>
      <c r="D32" s="11">
        <f t="shared" si="3"/>
        <v>0.75469179227041472</v>
      </c>
      <c r="E32" s="12">
        <f t="shared" si="4"/>
        <v>1</v>
      </c>
      <c r="F32" s="13">
        <f t="shared" si="5"/>
        <v>323.10382305624927</v>
      </c>
      <c r="G32" s="2">
        <f t="shared" si="6"/>
        <v>-0.30707277860753157</v>
      </c>
      <c r="H32" s="3">
        <f t="shared" ref="H32:H45" si="10">ROUND(G32,0)</f>
        <v>0</v>
      </c>
      <c r="I32" s="3">
        <f t="shared" si="7"/>
        <v>228.92098559604611</v>
      </c>
      <c r="J32" s="2">
        <f t="shared" si="8"/>
        <v>1.8164563631483606</v>
      </c>
      <c r="K32" s="3">
        <f t="shared" si="2"/>
        <v>2</v>
      </c>
      <c r="L32" s="3">
        <f t="shared" si="9"/>
        <v>417.28666051645257</v>
      </c>
    </row>
    <row r="33" spans="3:22">
      <c r="C33">
        <v>6</v>
      </c>
      <c r="D33" s="11">
        <f t="shared" si="3"/>
        <v>1.1882961968618844</v>
      </c>
      <c r="E33" s="12">
        <f t="shared" si="4"/>
        <v>1</v>
      </c>
      <c r="F33" s="13">
        <f t="shared" si="5"/>
        <v>284.39059149256275</v>
      </c>
      <c r="G33" s="2">
        <f t="shared" si="6"/>
        <v>-1.8003175546551651E-2</v>
      </c>
      <c r="H33" s="3">
        <f t="shared" si="10"/>
        <v>0</v>
      </c>
      <c r="I33" s="3">
        <f t="shared" si="7"/>
        <v>201.49243015111642</v>
      </c>
      <c r="J33" s="2">
        <f t="shared" si="8"/>
        <v>2.3945955692703205</v>
      </c>
      <c r="K33" s="3">
        <f t="shared" si="2"/>
        <v>2</v>
      </c>
      <c r="L33" s="3">
        <f t="shared" si="9"/>
        <v>367.28875283400913</v>
      </c>
    </row>
    <row r="34" spans="3:22">
      <c r="C34">
        <v>7</v>
      </c>
      <c r="D34" s="11">
        <f t="shared" si="3"/>
        <v>1.6006423000888477</v>
      </c>
      <c r="E34" s="12">
        <f t="shared" si="4"/>
        <v>2</v>
      </c>
      <c r="F34" s="13">
        <f t="shared" si="5"/>
        <v>329.71968539279032</v>
      </c>
      <c r="G34" s="2">
        <f t="shared" si="6"/>
        <v>0.25689422660475719</v>
      </c>
      <c r="H34" s="3">
        <f t="shared" si="10"/>
        <v>0</v>
      </c>
      <c r="I34" s="3">
        <f t="shared" si="7"/>
        <v>180.88226270429709</v>
      </c>
      <c r="J34" s="2">
        <f t="shared" si="8"/>
        <v>2.9443903735729382</v>
      </c>
      <c r="K34" s="3">
        <f t="shared" si="2"/>
        <v>3</v>
      </c>
      <c r="L34" s="3">
        <f t="shared" si="9"/>
        <v>404.13839673703694</v>
      </c>
    </row>
    <row r="35" spans="3:22">
      <c r="C35">
        <v>8</v>
      </c>
      <c r="D35" s="11">
        <f t="shared" si="3"/>
        <v>1.9956229309410864</v>
      </c>
      <c r="E35" s="12">
        <f t="shared" si="4"/>
        <v>2</v>
      </c>
      <c r="F35" s="13">
        <f t="shared" si="5"/>
        <v>300.29666832612156</v>
      </c>
      <c r="G35" s="2">
        <f t="shared" si="6"/>
        <v>0.52021464717291654</v>
      </c>
      <c r="H35" s="3">
        <f t="shared" si="10"/>
        <v>1</v>
      </c>
      <c r="I35" s="3">
        <f t="shared" si="7"/>
        <v>232.51881923840898</v>
      </c>
      <c r="J35" s="2">
        <f t="shared" si="8"/>
        <v>3.471031214709257</v>
      </c>
      <c r="K35" s="3">
        <f t="shared" si="2"/>
        <v>3</v>
      </c>
      <c r="L35" s="3">
        <f t="shared" si="9"/>
        <v>368.07451741383409</v>
      </c>
    </row>
    <row r="36" spans="3:22">
      <c r="C36">
        <v>9</v>
      </c>
      <c r="D36" s="11">
        <f t="shared" si="3"/>
        <v>2.3760230461638279</v>
      </c>
      <c r="E36" s="12">
        <f t="shared" si="4"/>
        <v>2</v>
      </c>
      <c r="F36" s="13">
        <f t="shared" si="5"/>
        <v>276.53095162723906</v>
      </c>
      <c r="G36" s="2">
        <f t="shared" si="6"/>
        <v>0.77381472398807771</v>
      </c>
      <c r="H36" s="3">
        <f t="shared" si="10"/>
        <v>1</v>
      </c>
      <c r="I36" s="3">
        <f t="shared" si="7"/>
        <v>214.11709531659213</v>
      </c>
      <c r="J36" s="2">
        <f t="shared" si="8"/>
        <v>3.9782313683395794</v>
      </c>
      <c r="K36" s="3">
        <f t="shared" si="2"/>
        <v>4</v>
      </c>
      <c r="L36" s="3">
        <f t="shared" si="9"/>
        <v>401.35866424853293</v>
      </c>
    </row>
    <row r="37" spans="3:22">
      <c r="C37">
        <v>10</v>
      </c>
      <c r="D37" s="11">
        <f t="shared" si="3"/>
        <v>2.743922982007148</v>
      </c>
      <c r="E37" s="12">
        <f t="shared" si="4"/>
        <v>3</v>
      </c>
      <c r="F37" s="13">
        <f t="shared" si="5"/>
        <v>314.84640751514428</v>
      </c>
      <c r="G37" s="2">
        <f t="shared" si="6"/>
        <v>1.0190813478836238</v>
      </c>
      <c r="H37" s="3">
        <f t="shared" si="10"/>
        <v>1</v>
      </c>
      <c r="I37" s="3">
        <f t="shared" si="7"/>
        <v>198.89373334304281</v>
      </c>
      <c r="J37" s="2">
        <f t="shared" si="8"/>
        <v>4.4687646161306711</v>
      </c>
      <c r="K37" s="3">
        <f t="shared" si="2"/>
        <v>4</v>
      </c>
      <c r="L37" s="3">
        <f t="shared" si="9"/>
        <v>372.82274460119504</v>
      </c>
    </row>
    <row r="38" spans="3:22">
      <c r="C38">
        <v>11</v>
      </c>
      <c r="D38" s="11">
        <f t="shared" si="3"/>
        <v>3.1009292110170841</v>
      </c>
      <c r="E38" s="12">
        <f t="shared" si="4"/>
        <v>3</v>
      </c>
      <c r="F38" s="13">
        <f t="shared" si="5"/>
        <v>294.52615151465875</v>
      </c>
      <c r="G38" s="2">
        <f t="shared" si="6"/>
        <v>1.2570855005569153</v>
      </c>
      <c r="H38" s="3">
        <f t="shared" si="10"/>
        <v>1</v>
      </c>
      <c r="I38" s="3">
        <f t="shared" si="7"/>
        <v>186.05708829341322</v>
      </c>
      <c r="J38" s="2">
        <f t="shared" si="8"/>
        <v>4.944772921477254</v>
      </c>
      <c r="K38" s="3">
        <f t="shared" si="2"/>
        <v>5</v>
      </c>
      <c r="L38" s="3">
        <f t="shared" si="9"/>
        <v>402.9952147359042</v>
      </c>
    </row>
    <row r="39" spans="3:22">
      <c r="C39">
        <v>12</v>
      </c>
      <c r="D39" s="11">
        <f t="shared" si="3"/>
        <v>3.4483154154072282</v>
      </c>
      <c r="E39" s="12">
        <f t="shared" si="4"/>
        <v>3</v>
      </c>
      <c r="F39" s="13">
        <f t="shared" si="5"/>
        <v>277.12255217404964</v>
      </c>
      <c r="G39" s="2">
        <f t="shared" si="6"/>
        <v>1.4886763034836774</v>
      </c>
      <c r="H39" s="3">
        <f t="shared" si="10"/>
        <v>1</v>
      </c>
      <c r="I39" s="3">
        <f t="shared" si="7"/>
        <v>175.06294396196245</v>
      </c>
      <c r="J39" s="2">
        <f t="shared" si="8"/>
        <v>5.4079545273307783</v>
      </c>
      <c r="K39" s="3">
        <f t="shared" si="2"/>
        <v>5</v>
      </c>
      <c r="L39" s="3">
        <f t="shared" si="9"/>
        <v>379.18216038613673</v>
      </c>
    </row>
    <row r="40" spans="3:22">
      <c r="C40">
        <v>13</v>
      </c>
      <c r="D40" s="11">
        <f t="shared" si="3"/>
        <v>3.7871133149548535</v>
      </c>
      <c r="E40" s="12">
        <f t="shared" si="4"/>
        <v>4</v>
      </c>
      <c r="F40" s="13">
        <f t="shared" si="5"/>
        <v>310.27161957349995</v>
      </c>
      <c r="G40" s="2">
        <f t="shared" si="6"/>
        <v>1.7145415698487607</v>
      </c>
      <c r="H40" s="3">
        <f t="shared" si="10"/>
        <v>2</v>
      </c>
      <c r="I40" s="3">
        <f t="shared" si="7"/>
        <v>213.77315071602635</v>
      </c>
      <c r="J40" s="2">
        <f t="shared" si="8"/>
        <v>5.8596850600609445</v>
      </c>
      <c r="K40" s="3">
        <f t="shared" si="2"/>
        <v>6</v>
      </c>
      <c r="L40" s="3">
        <f t="shared" si="9"/>
        <v>406.7700884309736</v>
      </c>
    </row>
    <row r="41" spans="3:22">
      <c r="C41">
        <v>14</v>
      </c>
      <c r="D41" s="11">
        <f t="shared" si="3"/>
        <v>4.1181736363557393</v>
      </c>
      <c r="E41" s="12">
        <f t="shared" si="4"/>
        <v>4</v>
      </c>
      <c r="F41" s="13">
        <f t="shared" si="5"/>
        <v>294.58645504038577</v>
      </c>
      <c r="G41" s="2">
        <f t="shared" si="6"/>
        <v>1.9352484507826855</v>
      </c>
      <c r="H41" s="3">
        <f t="shared" si="10"/>
        <v>2</v>
      </c>
      <c r="I41" s="3">
        <f t="shared" si="7"/>
        <v>202.96627432058864</v>
      </c>
      <c r="J41" s="2">
        <f t="shared" si="8"/>
        <v>6.301098821928794</v>
      </c>
      <c r="K41" s="3">
        <f t="shared" si="2"/>
        <v>6</v>
      </c>
      <c r="L41" s="3">
        <f t="shared" si="9"/>
        <v>386.20663576018302</v>
      </c>
    </row>
    <row r="42" spans="3:22">
      <c r="C42">
        <v>15</v>
      </c>
      <c r="D42" s="11">
        <f t="shared" si="3"/>
        <v>4.4422084710828278</v>
      </c>
      <c r="E42" s="12">
        <f t="shared" si="4"/>
        <v>4</v>
      </c>
      <c r="F42" s="13">
        <f t="shared" si="5"/>
        <v>280.69748272264906</v>
      </c>
      <c r="G42" s="2">
        <f t="shared" si="6"/>
        <v>2.1512716739340774</v>
      </c>
      <c r="H42" s="3">
        <f t="shared" si="10"/>
        <v>2</v>
      </c>
      <c r="I42" s="3">
        <f t="shared" si="7"/>
        <v>193.39695123312234</v>
      </c>
      <c r="J42" s="2">
        <f t="shared" si="8"/>
        <v>6.7331452682315787</v>
      </c>
      <c r="K42" s="3">
        <f t="shared" si="2"/>
        <v>7</v>
      </c>
      <c r="L42" s="3">
        <f t="shared" si="9"/>
        <v>411.64827995693918</v>
      </c>
      <c r="V42" t="s">
        <v>13</v>
      </c>
    </row>
    <row r="43" spans="3:22">
      <c r="C43">
        <v>16</v>
      </c>
      <c r="D43" s="11">
        <f t="shared" si="3"/>
        <v>4.759821564203798</v>
      </c>
      <c r="E43" s="12">
        <f t="shared" si="4"/>
        <v>5</v>
      </c>
      <c r="F43" s="13">
        <f t="shared" si="5"/>
        <v>310.02076315720603</v>
      </c>
      <c r="G43" s="2">
        <f t="shared" si="6"/>
        <v>2.3630137360147243</v>
      </c>
      <c r="H43" s="3">
        <f t="shared" si="10"/>
        <v>2</v>
      </c>
      <c r="I43" s="3">
        <f t="shared" si="7"/>
        <v>184.85428277789791</v>
      </c>
      <c r="J43" s="2">
        <f t="shared" si="8"/>
        <v>7.1566293923928708</v>
      </c>
      <c r="K43" s="3">
        <f t="shared" si="2"/>
        <v>7</v>
      </c>
      <c r="L43" s="3">
        <f t="shared" si="9"/>
        <v>393.46508341007819</v>
      </c>
    </row>
    <row r="44" spans="3:22">
      <c r="C44">
        <v>17</v>
      </c>
      <c r="D44" s="11">
        <f t="shared" si="3"/>
        <v>5.0715305114778637</v>
      </c>
      <c r="E44" s="12">
        <f t="shared" si="4"/>
        <v>5</v>
      </c>
      <c r="F44" s="13">
        <f t="shared" si="5"/>
        <v>297.13959282399753</v>
      </c>
      <c r="G44" s="2">
        <f t="shared" si="6"/>
        <v>2.5708197008641025</v>
      </c>
      <c r="H44" s="3">
        <f t="shared" si="10"/>
        <v>3</v>
      </c>
      <c r="I44" s="3">
        <f t="shared" si="7"/>
        <v>217.16233229825411</v>
      </c>
      <c r="J44" s="2">
        <f t="shared" si="8"/>
        <v>7.5722413220916289</v>
      </c>
      <c r="K44" s="3">
        <f t="shared" si="2"/>
        <v>8</v>
      </c>
      <c r="L44" s="3">
        <f t="shared" si="9"/>
        <v>417.10548361261272</v>
      </c>
    </row>
    <row r="45" spans="3:22" ht="15.75" thickBot="1">
      <c r="C45">
        <v>18</v>
      </c>
      <c r="D45" s="14">
        <f t="shared" si="3"/>
        <v>5.3777833745315169</v>
      </c>
      <c r="E45" s="15">
        <f t="shared" si="4"/>
        <v>5</v>
      </c>
      <c r="F45" s="16">
        <f t="shared" si="5"/>
        <v>285.48547387466232</v>
      </c>
      <c r="G45" s="2">
        <f t="shared" si="6"/>
        <v>2.774988276233203</v>
      </c>
      <c r="H45" s="3">
        <f t="shared" si="10"/>
        <v>3</v>
      </c>
      <c r="I45" s="3">
        <f t="shared" si="7"/>
        <v>208.64500336249702</v>
      </c>
      <c r="J45" s="2">
        <f t="shared" si="8"/>
        <v>7.980578472829829</v>
      </c>
      <c r="K45" s="3">
        <f t="shared" si="2"/>
        <v>8</v>
      </c>
      <c r="L45" s="3">
        <f t="shared" si="9"/>
        <v>400.74617964291031</v>
      </c>
    </row>
  </sheetData>
  <pageMargins left="0.7" right="0.7" top="0.78740157499999996" bottom="0.78740157499999996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sg-811 pll bw settings - charge pump currents</dc:title>
  <dc:creator>Dr. Simon Schroedle</dc:creator>
  <cp:lastModifiedBy>user1</cp:lastModifiedBy>
  <cp:lastPrinted>2014-09-02T19:50:41Z</cp:lastPrinted>
  <dcterms:created xsi:type="dcterms:W3CDTF">2014-09-02T02:10:40Z</dcterms:created>
  <dcterms:modified xsi:type="dcterms:W3CDTF">2014-09-02T19:53:20Z</dcterms:modified>
</cp:coreProperties>
</file>