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4915" windowHeight="12300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R13" i="1"/>
  <c r="R12"/>
  <c r="R11"/>
  <c r="R14"/>
  <c r="G24"/>
  <c r="F24"/>
  <c r="E24"/>
  <c r="D24"/>
  <c r="Q14"/>
  <c r="F23"/>
  <c r="F22"/>
  <c r="D70"/>
  <c r="D69"/>
  <c r="E65" s="1"/>
  <c r="G23"/>
  <c r="G22"/>
  <c r="N16" s="1"/>
  <c r="E23"/>
  <c r="E22"/>
  <c r="Q12" s="1"/>
  <c r="D23"/>
  <c r="D22"/>
  <c r="L19" s="1"/>
  <c r="J7"/>
  <c r="I7"/>
  <c r="I18"/>
  <c r="I17"/>
  <c r="J15"/>
  <c r="J14"/>
  <c r="J8" s="1"/>
  <c r="J16"/>
  <c r="I16"/>
  <c r="I8" s="1"/>
  <c r="L16" l="1"/>
  <c r="L18"/>
  <c r="L20"/>
  <c r="M15"/>
  <c r="M17"/>
  <c r="N11"/>
  <c r="N13"/>
  <c r="N15"/>
  <c r="Q11"/>
  <c r="Q13"/>
  <c r="E50"/>
  <c r="E52"/>
  <c r="E54"/>
  <c r="E56"/>
  <c r="E58"/>
  <c r="E60"/>
  <c r="E62"/>
  <c r="E64"/>
  <c r="E66"/>
  <c r="L17"/>
  <c r="M14"/>
  <c r="M16"/>
  <c r="M18"/>
  <c r="N12"/>
  <c r="N14"/>
  <c r="E49"/>
  <c r="E51"/>
  <c r="E53"/>
  <c r="E55"/>
  <c r="E57"/>
  <c r="E59"/>
  <c r="E61"/>
  <c r="E63"/>
</calcChain>
</file>

<file path=xl/sharedStrings.xml><?xml version="1.0" encoding="utf-8"?>
<sst xmlns="http://schemas.openxmlformats.org/spreadsheetml/2006/main" count="20" uniqueCount="17">
  <si>
    <t>Frequency: 1000 MHz, 1.024 MSPS</t>
  </si>
  <si>
    <t>R820T+RTL2832U USB Stick</t>
  </si>
  <si>
    <t>Gain 49.6 dB</t>
  </si>
  <si>
    <t>Input power (dBm)</t>
  </si>
  <si>
    <t>dB reading SDRSharp</t>
  </si>
  <si>
    <t>Gain 0 dB</t>
  </si>
  <si>
    <t>Gain 20.7 dB</t>
  </si>
  <si>
    <t>49.6 to 20.7 dif</t>
  </si>
  <si>
    <t>20.7 to 0 dif</t>
  </si>
  <si>
    <t>nominal</t>
  </si>
  <si>
    <t>0dB gain</t>
  </si>
  <si>
    <t>Gain</t>
  </si>
  <si>
    <t>db vs dBm slope</t>
  </si>
  <si>
    <t>dev from lin</t>
  </si>
  <si>
    <t>Gain 38.6</t>
  </si>
  <si>
    <t>0 dB equivalent dBm</t>
  </si>
  <si>
    <t>65536 bins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</si>
</sst>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2" fontId="0" fillId="0" borderId="0" xfId="0" applyNumberFormat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>
        <c:manualLayout>
          <c:layoutTarget val="inner"/>
          <c:xMode val="edge"/>
          <c:yMode val="edge"/>
          <c:x val="0.11172108011385458"/>
          <c:y val="3.3866330971951394E-2"/>
          <c:w val="0.84596778343883483"/>
          <c:h val="0.81089763779527579"/>
        </c:manualLayout>
      </c:layout>
      <c:scatterChart>
        <c:scatterStyle val="lineMarker"/>
        <c:ser>
          <c:idx val="0"/>
          <c:order val="0"/>
          <c:tx>
            <c:strRef>
              <c:f>Tabelle1!$D$10</c:f>
              <c:strCache>
                <c:ptCount val="1"/>
                <c:pt idx="0">
                  <c:v>Gain 49.6 dB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Eq val="1"/>
            <c:trendlineLbl>
              <c:layout>
                <c:manualLayout>
                  <c:x val="-0.39861078451166476"/>
                  <c:y val="-3.486627462706404E-3"/>
                </c:manualLayout>
              </c:layout>
              <c:numFmt formatCode="General" sourceLinked="0"/>
            </c:trendlineLbl>
          </c:trendline>
          <c:xVal>
            <c:numRef>
              <c:f>Tabelle1!$C$11:$C$20</c:f>
              <c:numCache>
                <c:formatCode>General</c:formatCode>
                <c:ptCount val="10"/>
                <c:pt idx="0">
                  <c:v>-40</c:v>
                </c:pt>
                <c:pt idx="1">
                  <c:v>-50</c:v>
                </c:pt>
                <c:pt idx="2">
                  <c:v>-60</c:v>
                </c:pt>
                <c:pt idx="3">
                  <c:v>-70</c:v>
                </c:pt>
                <c:pt idx="4">
                  <c:v>-80</c:v>
                </c:pt>
                <c:pt idx="5">
                  <c:v>-90</c:v>
                </c:pt>
                <c:pt idx="6">
                  <c:v>-100</c:v>
                </c:pt>
                <c:pt idx="7">
                  <c:v>-110</c:v>
                </c:pt>
                <c:pt idx="8">
                  <c:v>-120</c:v>
                </c:pt>
                <c:pt idx="9">
                  <c:v>-130</c:v>
                </c:pt>
              </c:numCache>
            </c:numRef>
          </c:xVal>
          <c:yVal>
            <c:numRef>
              <c:f>Tabelle1!$D$11:$D$20</c:f>
              <c:numCache>
                <c:formatCode>0.0</c:formatCode>
                <c:ptCount val="10"/>
                <c:pt idx="5">
                  <c:v>-0.5</c:v>
                </c:pt>
                <c:pt idx="6">
                  <c:v>-10.199999999999999</c:v>
                </c:pt>
                <c:pt idx="7">
                  <c:v>-20.100000000000001</c:v>
                </c:pt>
                <c:pt idx="8">
                  <c:v>-30</c:v>
                </c:pt>
                <c:pt idx="9">
                  <c:v>-40</c:v>
                </c:pt>
              </c:numCache>
            </c:numRef>
          </c:yVal>
        </c:ser>
        <c:ser>
          <c:idx val="1"/>
          <c:order val="1"/>
          <c:tx>
            <c:strRef>
              <c:f>Tabelle1!$E$10</c:f>
              <c:strCache>
                <c:ptCount val="1"/>
                <c:pt idx="0">
                  <c:v>Gain 20.7 dB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Eq val="1"/>
            <c:trendlineLbl>
              <c:layout>
                <c:manualLayout>
                  <c:x val="-8.4885294315586154E-2"/>
                  <c:y val="-1.3613209741187423E-2"/>
                </c:manualLayout>
              </c:layout>
              <c:numFmt formatCode="General" sourceLinked="0"/>
            </c:trendlineLbl>
          </c:trendline>
          <c:xVal>
            <c:numRef>
              <c:f>Tabelle1!$C$11:$C$20</c:f>
              <c:numCache>
                <c:formatCode>General</c:formatCode>
                <c:ptCount val="10"/>
                <c:pt idx="0">
                  <c:v>-40</c:v>
                </c:pt>
                <c:pt idx="1">
                  <c:v>-50</c:v>
                </c:pt>
                <c:pt idx="2">
                  <c:v>-60</c:v>
                </c:pt>
                <c:pt idx="3">
                  <c:v>-70</c:v>
                </c:pt>
                <c:pt idx="4">
                  <c:v>-80</c:v>
                </c:pt>
                <c:pt idx="5">
                  <c:v>-90</c:v>
                </c:pt>
                <c:pt idx="6">
                  <c:v>-100</c:v>
                </c:pt>
                <c:pt idx="7">
                  <c:v>-110</c:v>
                </c:pt>
                <c:pt idx="8">
                  <c:v>-120</c:v>
                </c:pt>
                <c:pt idx="9">
                  <c:v>-130</c:v>
                </c:pt>
              </c:numCache>
            </c:numRef>
          </c:xVal>
          <c:yVal>
            <c:numRef>
              <c:f>Tabelle1!$E$11:$E$20</c:f>
              <c:numCache>
                <c:formatCode>0.0</c:formatCode>
                <c:ptCount val="10"/>
                <c:pt idx="3">
                  <c:v>-7.3</c:v>
                </c:pt>
                <c:pt idx="4">
                  <c:v>-17.7</c:v>
                </c:pt>
                <c:pt idx="5">
                  <c:v>-26</c:v>
                </c:pt>
                <c:pt idx="6">
                  <c:v>-35.4</c:v>
                </c:pt>
                <c:pt idx="7">
                  <c:v>-45.6</c:v>
                </c:pt>
              </c:numCache>
            </c:numRef>
          </c:yVal>
        </c:ser>
        <c:ser>
          <c:idx val="2"/>
          <c:order val="2"/>
          <c:tx>
            <c:strRef>
              <c:f>Tabelle1!$G$10</c:f>
              <c:strCache>
                <c:ptCount val="1"/>
                <c:pt idx="0">
                  <c:v>Gain 0 dB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dispEq val="1"/>
            <c:trendlineLbl>
              <c:layout>
                <c:manualLayout>
                  <c:x val="7.1751641904490474E-2"/>
                  <c:y val="0.31006541110260927"/>
                </c:manualLayout>
              </c:layout>
              <c:numFmt formatCode="General" sourceLinked="0"/>
            </c:trendlineLbl>
          </c:trendline>
          <c:xVal>
            <c:numRef>
              <c:f>Tabelle1!$C$11:$C$20</c:f>
              <c:numCache>
                <c:formatCode>General</c:formatCode>
                <c:ptCount val="10"/>
                <c:pt idx="0">
                  <c:v>-40</c:v>
                </c:pt>
                <c:pt idx="1">
                  <c:v>-50</c:v>
                </c:pt>
                <c:pt idx="2">
                  <c:v>-60</c:v>
                </c:pt>
                <c:pt idx="3">
                  <c:v>-70</c:v>
                </c:pt>
                <c:pt idx="4">
                  <c:v>-80</c:v>
                </c:pt>
                <c:pt idx="5">
                  <c:v>-90</c:v>
                </c:pt>
                <c:pt idx="6">
                  <c:v>-100</c:v>
                </c:pt>
                <c:pt idx="7">
                  <c:v>-110</c:v>
                </c:pt>
                <c:pt idx="8">
                  <c:v>-120</c:v>
                </c:pt>
                <c:pt idx="9">
                  <c:v>-130</c:v>
                </c:pt>
              </c:numCache>
            </c:numRef>
          </c:xVal>
          <c:yVal>
            <c:numRef>
              <c:f>Tabelle1!$G$11:$G$20</c:f>
              <c:numCache>
                <c:formatCode>0.0</c:formatCode>
                <c:ptCount val="10"/>
                <c:pt idx="0">
                  <c:v>-1</c:v>
                </c:pt>
                <c:pt idx="1">
                  <c:v>-11</c:v>
                </c:pt>
                <c:pt idx="2">
                  <c:v>-21</c:v>
                </c:pt>
                <c:pt idx="3">
                  <c:v>-28.7</c:v>
                </c:pt>
                <c:pt idx="4">
                  <c:v>-38.4</c:v>
                </c:pt>
                <c:pt idx="5">
                  <c:v>-48.3</c:v>
                </c:pt>
              </c:numCache>
            </c:numRef>
          </c:yVal>
        </c:ser>
        <c:axId val="95357184"/>
        <c:axId val="95363456"/>
      </c:scatterChart>
      <c:valAx>
        <c:axId val="95357184"/>
        <c:scaling>
          <c:orientation val="minMax"/>
          <c:max val="-30"/>
          <c:min val="-14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RF input power (dBm,</a:t>
                </a:r>
                <a:r>
                  <a:rPr lang="de-DE" baseline="0"/>
                  <a:t> 1000 MHz)</a:t>
                </a:r>
                <a:endParaRPr lang="de-DE"/>
              </a:p>
            </c:rich>
          </c:tx>
          <c:layout/>
        </c:title>
        <c:numFmt formatCode="General" sourceLinked="1"/>
        <c:tickLblPos val="nextTo"/>
        <c:crossAx val="95363456"/>
        <c:crossesAt val="-60"/>
        <c:crossBetween val="midCat"/>
      </c:valAx>
      <c:valAx>
        <c:axId val="95363456"/>
        <c:scaling>
          <c:orientation val="minMax"/>
          <c:max val="0"/>
          <c:min val="-6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dB (SDRSharp)</a:t>
                </a:r>
              </a:p>
            </c:rich>
          </c:tx>
          <c:layout/>
        </c:title>
        <c:numFmt formatCode="0" sourceLinked="0"/>
        <c:tickLblPos val="nextTo"/>
        <c:crossAx val="95357184"/>
        <c:crossesAt val="-140"/>
        <c:crossBetween val="midCat"/>
      </c:valAx>
    </c:plotArea>
    <c:legend>
      <c:legendPos val="r"/>
      <c:layout>
        <c:manualLayout>
          <c:xMode val="edge"/>
          <c:yMode val="edge"/>
          <c:x val="0.62014069508279812"/>
          <c:y val="0.58991169141831967"/>
          <c:w val="0.29941687153359242"/>
          <c:h val="0.18510834246984956"/>
        </c:manualLayout>
      </c:layout>
      <c:spPr>
        <a:solidFill>
          <a:schemeClr val="bg1"/>
        </a:solidFill>
        <a:ln>
          <a:solidFill>
            <a:schemeClr val="tx1"/>
          </a:solidFill>
        </a:ln>
      </c:spPr>
    </c:legend>
    <c:plotVisOnly val="1"/>
  </c:chart>
  <c:txPr>
    <a:bodyPr/>
    <a:lstStyle/>
    <a:p>
      <a:pPr>
        <a:defRPr sz="1400"/>
      </a:pPr>
      <a:endParaRPr lang="de-DE"/>
    </a:p>
  </c:txPr>
  <c:printSettings>
    <c:headerFooter/>
    <c:pageMargins b="0.78740157499999996" l="0.70000000000000007" r="0.70000000000000007" t="0.78740157499999996" header="0.3000000000000001" footer="0.30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>
        <c:manualLayout>
          <c:layoutTarget val="inner"/>
          <c:xMode val="edge"/>
          <c:yMode val="edge"/>
          <c:x val="0.10367683677549359"/>
          <c:y val="3.3866330971951394E-2"/>
          <c:w val="0.82183505342375263"/>
          <c:h val="0.8113430114039718"/>
        </c:manualLayout>
      </c:layout>
      <c:scatterChart>
        <c:scatterStyle val="lineMarker"/>
        <c:ser>
          <c:idx val="0"/>
          <c:order val="0"/>
          <c:tx>
            <c:strRef>
              <c:f>Tabelle1!$L$10</c:f>
              <c:strCache>
                <c:ptCount val="1"/>
                <c:pt idx="0">
                  <c:v>Gain 49.6 dB</c:v>
                </c:pt>
              </c:strCache>
            </c:strRef>
          </c:tx>
          <c:spPr>
            <a:ln w="28575">
              <a:noFill/>
            </a:ln>
          </c:spPr>
          <c:xVal>
            <c:numRef>
              <c:f>Tabelle1!$C$11:$C$20</c:f>
              <c:numCache>
                <c:formatCode>General</c:formatCode>
                <c:ptCount val="10"/>
                <c:pt idx="0">
                  <c:v>-40</c:v>
                </c:pt>
                <c:pt idx="1">
                  <c:v>-50</c:v>
                </c:pt>
                <c:pt idx="2">
                  <c:v>-60</c:v>
                </c:pt>
                <c:pt idx="3">
                  <c:v>-70</c:v>
                </c:pt>
                <c:pt idx="4">
                  <c:v>-80</c:v>
                </c:pt>
                <c:pt idx="5">
                  <c:v>-90</c:v>
                </c:pt>
                <c:pt idx="6">
                  <c:v>-100</c:v>
                </c:pt>
                <c:pt idx="7">
                  <c:v>-110</c:v>
                </c:pt>
                <c:pt idx="8">
                  <c:v>-120</c:v>
                </c:pt>
                <c:pt idx="9">
                  <c:v>-130</c:v>
                </c:pt>
              </c:numCache>
            </c:numRef>
          </c:xVal>
          <c:yVal>
            <c:numRef>
              <c:f>Tabelle1!$L$11:$L$20</c:f>
              <c:numCache>
                <c:formatCode>0.00</c:formatCode>
                <c:ptCount val="10"/>
                <c:pt idx="5">
                  <c:v>-9.9999999999994316E-2</c:v>
                </c:pt>
                <c:pt idx="6">
                  <c:v>8.0000000000001847E-2</c:v>
                </c:pt>
                <c:pt idx="7">
                  <c:v>5.9999999999995168E-2</c:v>
                </c:pt>
                <c:pt idx="8">
                  <c:v>4.0000000000006253E-2</c:v>
                </c:pt>
                <c:pt idx="9">
                  <c:v>-7.9999999999998295E-2</c:v>
                </c:pt>
              </c:numCache>
            </c:numRef>
          </c:yVal>
        </c:ser>
        <c:ser>
          <c:idx val="1"/>
          <c:order val="1"/>
          <c:tx>
            <c:strRef>
              <c:f>Tabelle1!$M$10</c:f>
              <c:strCache>
                <c:ptCount val="1"/>
                <c:pt idx="0">
                  <c:v>Gain 20.7 dB</c:v>
                </c:pt>
              </c:strCache>
            </c:strRef>
          </c:tx>
          <c:spPr>
            <a:ln w="28575">
              <a:noFill/>
            </a:ln>
          </c:spPr>
          <c:xVal>
            <c:numRef>
              <c:f>Tabelle1!$C$11:$C$20</c:f>
              <c:numCache>
                <c:formatCode>General</c:formatCode>
                <c:ptCount val="10"/>
                <c:pt idx="0">
                  <c:v>-40</c:v>
                </c:pt>
                <c:pt idx="1">
                  <c:v>-50</c:v>
                </c:pt>
                <c:pt idx="2">
                  <c:v>-60</c:v>
                </c:pt>
                <c:pt idx="3">
                  <c:v>-70</c:v>
                </c:pt>
                <c:pt idx="4">
                  <c:v>-80</c:v>
                </c:pt>
                <c:pt idx="5">
                  <c:v>-90</c:v>
                </c:pt>
                <c:pt idx="6">
                  <c:v>-100</c:v>
                </c:pt>
                <c:pt idx="7">
                  <c:v>-110</c:v>
                </c:pt>
                <c:pt idx="8">
                  <c:v>-120</c:v>
                </c:pt>
                <c:pt idx="9">
                  <c:v>-130</c:v>
                </c:pt>
              </c:numCache>
            </c:numRef>
          </c:xVal>
          <c:yVal>
            <c:numRef>
              <c:f>Tabelle1!$M$11:$M$20</c:f>
              <c:numCache>
                <c:formatCode>0.00</c:formatCode>
                <c:ptCount val="10"/>
                <c:pt idx="3">
                  <c:v>0.23999999999999932</c:v>
                </c:pt>
                <c:pt idx="4">
                  <c:v>-0.72999999999999332</c:v>
                </c:pt>
                <c:pt idx="5">
                  <c:v>0.39999999999999858</c:v>
                </c:pt>
                <c:pt idx="6">
                  <c:v>0.43000000000000682</c:v>
                </c:pt>
                <c:pt idx="7">
                  <c:v>-0.34000000000000341</c:v>
                </c:pt>
              </c:numCache>
            </c:numRef>
          </c:yVal>
        </c:ser>
        <c:ser>
          <c:idx val="2"/>
          <c:order val="2"/>
          <c:tx>
            <c:strRef>
              <c:f>Tabelle1!$N$10</c:f>
              <c:strCache>
                <c:ptCount val="1"/>
                <c:pt idx="0">
                  <c:v>Gain 0 dB</c:v>
                </c:pt>
              </c:strCache>
            </c:strRef>
          </c:tx>
          <c:spPr>
            <a:ln w="28575">
              <a:noFill/>
            </a:ln>
          </c:spPr>
          <c:xVal>
            <c:numRef>
              <c:f>Tabelle1!$C$11:$C$20</c:f>
              <c:numCache>
                <c:formatCode>General</c:formatCode>
                <c:ptCount val="10"/>
                <c:pt idx="0">
                  <c:v>-40</c:v>
                </c:pt>
                <c:pt idx="1">
                  <c:v>-50</c:v>
                </c:pt>
                <c:pt idx="2">
                  <c:v>-60</c:v>
                </c:pt>
                <c:pt idx="3">
                  <c:v>-70</c:v>
                </c:pt>
                <c:pt idx="4">
                  <c:v>-80</c:v>
                </c:pt>
                <c:pt idx="5">
                  <c:v>-90</c:v>
                </c:pt>
                <c:pt idx="6">
                  <c:v>-100</c:v>
                </c:pt>
                <c:pt idx="7">
                  <c:v>-110</c:v>
                </c:pt>
                <c:pt idx="8">
                  <c:v>-120</c:v>
                </c:pt>
                <c:pt idx="9">
                  <c:v>-130</c:v>
                </c:pt>
              </c:numCache>
            </c:numRef>
          </c:xVal>
          <c:yVal>
            <c:numRef>
              <c:f>Tabelle1!$N$11:$N$20</c:f>
              <c:numCache>
                <c:formatCode>0.00</c:formatCode>
                <c:ptCount val="10"/>
                <c:pt idx="0">
                  <c:v>0.41904761904761045</c:v>
                </c:pt>
                <c:pt idx="1">
                  <c:v>-0.25523809523809859</c:v>
                </c:pt>
                <c:pt idx="2">
                  <c:v>-0.92952380952381475</c:v>
                </c:pt>
                <c:pt idx="3">
                  <c:v>0.69619047619046981</c:v>
                </c:pt>
                <c:pt idx="4">
                  <c:v>0.32190476190475437</c:v>
                </c:pt>
                <c:pt idx="5">
                  <c:v>-0.25238095238096037</c:v>
                </c:pt>
              </c:numCache>
            </c:numRef>
          </c:yVal>
        </c:ser>
        <c:axId val="95393280"/>
        <c:axId val="95395200"/>
      </c:scatterChart>
      <c:valAx>
        <c:axId val="95393280"/>
        <c:scaling>
          <c:orientation val="minMax"/>
          <c:max val="-30"/>
          <c:min val="-14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RF input</a:t>
                </a:r>
                <a:r>
                  <a:rPr lang="de-DE" baseline="0"/>
                  <a:t> power (dBm, 1000 MHz)</a:t>
                </a:r>
                <a:endParaRPr lang="de-DE"/>
              </a:p>
            </c:rich>
          </c:tx>
          <c:layout/>
        </c:title>
        <c:numFmt formatCode="General" sourceLinked="1"/>
        <c:tickLblPos val="nextTo"/>
        <c:crossAx val="95395200"/>
        <c:crossesAt val="-2"/>
        <c:crossBetween val="midCat"/>
      </c:valAx>
      <c:valAx>
        <c:axId val="95395200"/>
        <c:scaling>
          <c:orientation val="minMax"/>
          <c:max val="2"/>
          <c:min val="-2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Dev from linear fit (dB)</a:t>
                </a:r>
              </a:p>
            </c:rich>
          </c:tx>
          <c:layout/>
        </c:title>
        <c:numFmt formatCode="0" sourceLinked="0"/>
        <c:tickLblPos val="nextTo"/>
        <c:crossAx val="95393280"/>
        <c:crossesAt val="-140"/>
        <c:crossBetween val="midCat"/>
        <c:majorUnit val="1"/>
      </c:valAx>
    </c:plotArea>
    <c:legend>
      <c:legendPos val="r"/>
      <c:layout>
        <c:manualLayout>
          <c:xMode val="edge"/>
          <c:yMode val="edge"/>
          <c:x val="0.63824024259411083"/>
          <c:y val="7.2340907758738623E-2"/>
          <c:w val="0.29941687153359253"/>
          <c:h val="0.2019858785257477"/>
        </c:manualLayout>
      </c:layout>
      <c:spPr>
        <a:solidFill>
          <a:schemeClr val="bg1"/>
        </a:solidFill>
        <a:ln>
          <a:solidFill>
            <a:schemeClr val="tx1"/>
          </a:solidFill>
        </a:ln>
      </c:spPr>
    </c:legend>
    <c:plotVisOnly val="1"/>
  </c:chart>
  <c:txPr>
    <a:bodyPr/>
    <a:lstStyle/>
    <a:p>
      <a:pPr>
        <a:defRPr sz="1400"/>
      </a:pPr>
      <a:endParaRPr lang="de-DE"/>
    </a:p>
  </c:txPr>
  <c:printSettings>
    <c:headerFooter/>
    <c:pageMargins b="0.78740157499999996" l="0.70000000000000007" r="0.70000000000000007" t="0.78740157499999996" header="0.30000000000000021" footer="0.3000000000000002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layout/>
      <c:txPr>
        <a:bodyPr/>
        <a:lstStyle/>
        <a:p>
          <a:pPr>
            <a:defRPr sz="1400"/>
          </a:pPr>
          <a:endParaRPr lang="de-DE"/>
        </a:p>
      </c:txPr>
    </c:title>
    <c:plotArea>
      <c:layout/>
      <c:scatterChart>
        <c:scatterStyle val="lineMarker"/>
        <c:ser>
          <c:idx val="0"/>
          <c:order val="0"/>
          <c:tx>
            <c:strRef>
              <c:f>Tabelle1!$Q$10</c:f>
              <c:strCache>
                <c:ptCount val="1"/>
                <c:pt idx="0">
                  <c:v>db vs dBm slope</c:v>
                </c:pt>
              </c:strCache>
            </c:strRef>
          </c:tx>
          <c:spPr>
            <a:ln w="28575">
              <a:noFill/>
            </a:ln>
          </c:spPr>
          <c:trendline>
            <c:trendlineType val="poly"/>
            <c:order val="2"/>
          </c:trendline>
          <c:xVal>
            <c:numRef>
              <c:f>Tabelle1!$P$11:$P$14</c:f>
              <c:numCache>
                <c:formatCode>General</c:formatCode>
                <c:ptCount val="4"/>
                <c:pt idx="0">
                  <c:v>0</c:v>
                </c:pt>
                <c:pt idx="1">
                  <c:v>20.7</c:v>
                </c:pt>
                <c:pt idx="2">
                  <c:v>49.6</c:v>
                </c:pt>
                <c:pt idx="3">
                  <c:v>38.6</c:v>
                </c:pt>
              </c:numCache>
            </c:numRef>
          </c:xVal>
          <c:yVal>
            <c:numRef>
              <c:f>Tabelle1!$Q$11:$Q$14</c:f>
              <c:numCache>
                <c:formatCode>General</c:formatCode>
                <c:ptCount val="4"/>
                <c:pt idx="0">
                  <c:v>0.93257142857142861</c:v>
                </c:pt>
                <c:pt idx="1">
                  <c:v>0.94299999999999995</c:v>
                </c:pt>
                <c:pt idx="2">
                  <c:v>0.98799999999999999</c:v>
                </c:pt>
                <c:pt idx="3">
                  <c:v>0.97842857142857143</c:v>
                </c:pt>
              </c:numCache>
            </c:numRef>
          </c:yVal>
        </c:ser>
        <c:axId val="101466112"/>
        <c:axId val="101468032"/>
      </c:scatterChart>
      <c:valAx>
        <c:axId val="1014661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Gain setting</a:t>
                </a:r>
                <a:r>
                  <a:rPr lang="en-US" baseline="0"/>
                  <a:t> (nominal dB)</a:t>
                </a:r>
                <a:endParaRPr lang="en-US"/>
              </a:p>
            </c:rich>
          </c:tx>
          <c:layout/>
        </c:title>
        <c:numFmt formatCode="General" sourceLinked="1"/>
        <c:tickLblPos val="nextTo"/>
        <c:crossAx val="101468032"/>
        <c:crosses val="autoZero"/>
        <c:crossBetween val="midCat"/>
      </c:valAx>
      <c:valAx>
        <c:axId val="101468032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dB</a:t>
                </a:r>
                <a:r>
                  <a:rPr lang="de-DE" baseline="0"/>
                  <a:t> vs dBm slope</a:t>
                </a:r>
                <a:endParaRPr lang="de-DE"/>
              </a:p>
            </c:rich>
          </c:tx>
          <c:layout/>
        </c:title>
        <c:numFmt formatCode="#,##0.00" sourceLinked="0"/>
        <c:tickLblPos val="nextTo"/>
        <c:crossAx val="101466112"/>
        <c:crosses val="autoZero"/>
        <c:crossBetween val="midCat"/>
      </c:valAx>
    </c:plotArea>
    <c:plotVisOnly val="1"/>
  </c:chart>
  <c:txPr>
    <a:bodyPr/>
    <a:lstStyle/>
    <a:p>
      <a:pPr>
        <a:defRPr sz="1600"/>
      </a:pPr>
      <a:endParaRPr lang="de-DE"/>
    </a:p>
  </c:txPr>
  <c:printSettings>
    <c:headerFooter/>
    <c:pageMargins b="0.78740157499999996" l="0.70000000000000007" r="0.70000000000000007" t="0.78740157499999996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layout/>
      <c:txPr>
        <a:bodyPr/>
        <a:lstStyle/>
        <a:p>
          <a:pPr>
            <a:defRPr sz="1400"/>
          </a:pPr>
          <a:endParaRPr lang="de-DE"/>
        </a:p>
      </c:txPr>
    </c:title>
    <c:plotArea>
      <c:layout/>
      <c:scatterChart>
        <c:scatterStyle val="lineMarker"/>
        <c:ser>
          <c:idx val="0"/>
          <c:order val="0"/>
          <c:tx>
            <c:strRef>
              <c:f>Tabelle1!$D$48</c:f>
              <c:strCache>
                <c:ptCount val="1"/>
                <c:pt idx="0">
                  <c:v>0dB gain</c:v>
                </c:pt>
              </c:strCache>
            </c:strRef>
          </c:tx>
          <c:spPr>
            <a:ln w="28575">
              <a:noFill/>
            </a:ln>
          </c:spPr>
          <c:trendline>
            <c:trendlineType val="linear"/>
            <c:forward val="4"/>
            <c:backward val="4"/>
          </c:trendline>
          <c:xVal>
            <c:numRef>
              <c:f>Tabelle1!$C$49:$C$66</c:f>
              <c:numCache>
                <c:formatCode>General</c:formatCode>
                <c:ptCount val="18"/>
                <c:pt idx="0">
                  <c:v>-50</c:v>
                </c:pt>
                <c:pt idx="1">
                  <c:v>-51</c:v>
                </c:pt>
                <c:pt idx="2">
                  <c:v>-52</c:v>
                </c:pt>
                <c:pt idx="3">
                  <c:v>-53</c:v>
                </c:pt>
                <c:pt idx="4">
                  <c:v>-54</c:v>
                </c:pt>
                <c:pt idx="5">
                  <c:v>-55</c:v>
                </c:pt>
                <c:pt idx="6">
                  <c:v>-56</c:v>
                </c:pt>
                <c:pt idx="7">
                  <c:v>-57</c:v>
                </c:pt>
                <c:pt idx="8">
                  <c:v>-58</c:v>
                </c:pt>
                <c:pt idx="9">
                  <c:v>-59</c:v>
                </c:pt>
                <c:pt idx="10">
                  <c:v>-60</c:v>
                </c:pt>
                <c:pt idx="11">
                  <c:v>-61</c:v>
                </c:pt>
                <c:pt idx="12">
                  <c:v>-62</c:v>
                </c:pt>
                <c:pt idx="13">
                  <c:v>-63</c:v>
                </c:pt>
                <c:pt idx="14">
                  <c:v>-64</c:v>
                </c:pt>
                <c:pt idx="15">
                  <c:v>-65</c:v>
                </c:pt>
                <c:pt idx="16">
                  <c:v>-66</c:v>
                </c:pt>
                <c:pt idx="17">
                  <c:v>-67</c:v>
                </c:pt>
              </c:numCache>
            </c:numRef>
          </c:xVal>
          <c:yVal>
            <c:numRef>
              <c:f>Tabelle1!$D$49:$D$66</c:f>
              <c:numCache>
                <c:formatCode>0.00</c:formatCode>
                <c:ptCount val="18"/>
                <c:pt idx="0">
                  <c:v>-10.56</c:v>
                </c:pt>
                <c:pt idx="1">
                  <c:v>-11.36</c:v>
                </c:pt>
                <c:pt idx="2">
                  <c:v>-12.26</c:v>
                </c:pt>
                <c:pt idx="3">
                  <c:v>-13.15</c:v>
                </c:pt>
                <c:pt idx="4">
                  <c:v>-14.29</c:v>
                </c:pt>
                <c:pt idx="5">
                  <c:v>-15.5</c:v>
                </c:pt>
                <c:pt idx="6">
                  <c:v>-16.64</c:v>
                </c:pt>
                <c:pt idx="7">
                  <c:v>-17.850000000000001</c:v>
                </c:pt>
                <c:pt idx="8">
                  <c:v>-18.78</c:v>
                </c:pt>
                <c:pt idx="9">
                  <c:v>-19.68</c:v>
                </c:pt>
                <c:pt idx="10">
                  <c:v>-20.440000000000001</c:v>
                </c:pt>
                <c:pt idx="11">
                  <c:v>-21.06</c:v>
                </c:pt>
                <c:pt idx="12">
                  <c:v>-21.75</c:v>
                </c:pt>
                <c:pt idx="13">
                  <c:v>-22.51</c:v>
                </c:pt>
                <c:pt idx="14">
                  <c:v>-23.23</c:v>
                </c:pt>
                <c:pt idx="15">
                  <c:v>-24.06</c:v>
                </c:pt>
                <c:pt idx="16">
                  <c:v>-24.82</c:v>
                </c:pt>
                <c:pt idx="17">
                  <c:v>-25.62</c:v>
                </c:pt>
              </c:numCache>
            </c:numRef>
          </c:yVal>
        </c:ser>
        <c:axId val="101599488"/>
        <c:axId val="101613952"/>
      </c:scatterChart>
      <c:valAx>
        <c:axId val="101599488"/>
        <c:scaling>
          <c:orientation val="minMax"/>
          <c:max val="-50"/>
          <c:min val="-7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RF input power (dBm, 1000 MHz)</a:t>
                </a:r>
              </a:p>
            </c:rich>
          </c:tx>
          <c:layout/>
        </c:title>
        <c:numFmt formatCode="General" sourceLinked="1"/>
        <c:tickLblPos val="nextTo"/>
        <c:crossAx val="101613952"/>
        <c:crossesAt val="-30"/>
        <c:crossBetween val="midCat"/>
      </c:valAx>
      <c:valAx>
        <c:axId val="101613952"/>
        <c:scaling>
          <c:orientation val="minMax"/>
          <c:max val="-10"/>
          <c:min val="-30"/>
        </c:scaling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dB (SDRSharp)</a:t>
                </a:r>
              </a:p>
            </c:rich>
          </c:tx>
          <c:layout/>
        </c:title>
        <c:numFmt formatCode="0" sourceLinked="0"/>
        <c:tickLblPos val="nextTo"/>
        <c:crossAx val="101599488"/>
        <c:crossesAt val="-70"/>
        <c:crossBetween val="midCat"/>
        <c:minorUnit val="5"/>
      </c:valAx>
    </c:plotArea>
    <c:plotVisOnly val="1"/>
  </c:chart>
  <c:txPr>
    <a:bodyPr/>
    <a:lstStyle/>
    <a:p>
      <a:pPr>
        <a:defRPr sz="1400"/>
      </a:pPr>
      <a:endParaRPr lang="de-DE"/>
    </a:p>
  </c:txPr>
  <c:printSettings>
    <c:headerFooter/>
    <c:pageMargins b="0.78740157499999996" l="0.70000000000000007" r="0.70000000000000007" t="0.78740157499999996" header="0.3000000000000001" footer="0.3000000000000001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layout/>
    </c:title>
    <c:plotArea>
      <c:layout/>
      <c:scatterChart>
        <c:scatterStyle val="lineMarker"/>
        <c:ser>
          <c:idx val="0"/>
          <c:order val="0"/>
          <c:tx>
            <c:strRef>
              <c:f>Tabelle1!$E$48</c:f>
              <c:strCache>
                <c:ptCount val="1"/>
                <c:pt idx="0">
                  <c:v>dev from lin</c:v>
                </c:pt>
              </c:strCache>
            </c:strRef>
          </c:tx>
          <c:spPr>
            <a:ln w="28575">
              <a:noFill/>
            </a:ln>
          </c:spPr>
          <c:xVal>
            <c:numRef>
              <c:f>Tabelle1!$C$49:$C$66</c:f>
              <c:numCache>
                <c:formatCode>General</c:formatCode>
                <c:ptCount val="18"/>
                <c:pt idx="0">
                  <c:v>-50</c:v>
                </c:pt>
                <c:pt idx="1">
                  <c:v>-51</c:v>
                </c:pt>
                <c:pt idx="2">
                  <c:v>-52</c:v>
                </c:pt>
                <c:pt idx="3">
                  <c:v>-53</c:v>
                </c:pt>
                <c:pt idx="4">
                  <c:v>-54</c:v>
                </c:pt>
                <c:pt idx="5">
                  <c:v>-55</c:v>
                </c:pt>
                <c:pt idx="6">
                  <c:v>-56</c:v>
                </c:pt>
                <c:pt idx="7">
                  <c:v>-57</c:v>
                </c:pt>
                <c:pt idx="8">
                  <c:v>-58</c:v>
                </c:pt>
                <c:pt idx="9">
                  <c:v>-59</c:v>
                </c:pt>
                <c:pt idx="10">
                  <c:v>-60</c:v>
                </c:pt>
                <c:pt idx="11">
                  <c:v>-61</c:v>
                </c:pt>
                <c:pt idx="12">
                  <c:v>-62</c:v>
                </c:pt>
                <c:pt idx="13">
                  <c:v>-63</c:v>
                </c:pt>
                <c:pt idx="14">
                  <c:v>-64</c:v>
                </c:pt>
                <c:pt idx="15">
                  <c:v>-65</c:v>
                </c:pt>
                <c:pt idx="16">
                  <c:v>-66</c:v>
                </c:pt>
                <c:pt idx="17">
                  <c:v>-67</c:v>
                </c:pt>
              </c:numCache>
            </c:numRef>
          </c:xVal>
          <c:yVal>
            <c:numRef>
              <c:f>Tabelle1!$E$49:$E$66</c:f>
              <c:numCache>
                <c:formatCode>0.00</c:formatCode>
                <c:ptCount val="18"/>
                <c:pt idx="0">
                  <c:v>0.33339181286549469</c:v>
                </c:pt>
                <c:pt idx="1">
                  <c:v>0.43194702442379906</c:v>
                </c:pt>
                <c:pt idx="2">
                  <c:v>0.43050223598210913</c:v>
                </c:pt>
                <c:pt idx="3">
                  <c:v>0.43905744754041898</c:v>
                </c:pt>
                <c:pt idx="4">
                  <c:v>0.1976126590987235</c:v>
                </c:pt>
                <c:pt idx="5">
                  <c:v>-0.11383212934296694</c:v>
                </c:pt>
                <c:pt idx="6">
                  <c:v>-0.35527691778466419</c:v>
                </c:pt>
                <c:pt idx="7">
                  <c:v>-0.66672170622635463</c:v>
                </c:pt>
                <c:pt idx="8">
                  <c:v>-0.69816649466804392</c:v>
                </c:pt>
                <c:pt idx="9">
                  <c:v>-0.69961128310973919</c:v>
                </c:pt>
                <c:pt idx="10">
                  <c:v>-0.56105607155143034</c:v>
                </c:pt>
                <c:pt idx="11">
                  <c:v>-0.28250085999312446</c:v>
                </c:pt>
                <c:pt idx="12">
                  <c:v>-7.3945648434815325E-2</c:v>
                </c:pt>
                <c:pt idx="13">
                  <c:v>6.4609563123486424E-2</c:v>
                </c:pt>
                <c:pt idx="14">
                  <c:v>0.24316477468179798</c:v>
                </c:pt>
                <c:pt idx="15">
                  <c:v>0.3117199862401101</c:v>
                </c:pt>
                <c:pt idx="16">
                  <c:v>0.45027519779841185</c:v>
                </c:pt>
                <c:pt idx="17">
                  <c:v>0.54883040935672156</c:v>
                </c:pt>
              </c:numCache>
            </c:numRef>
          </c:yVal>
        </c:ser>
        <c:axId val="101634048"/>
        <c:axId val="101635968"/>
      </c:scatterChart>
      <c:valAx>
        <c:axId val="101634048"/>
        <c:scaling>
          <c:orientation val="minMax"/>
          <c:max val="-50"/>
          <c:min val="-70"/>
        </c:scaling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RF input power (dBm,</a:t>
                </a:r>
                <a:r>
                  <a:rPr lang="de-DE" baseline="0"/>
                  <a:t> 1000 MHz)</a:t>
                </a:r>
                <a:endParaRPr lang="de-DE"/>
              </a:p>
            </c:rich>
          </c:tx>
          <c:layout/>
        </c:title>
        <c:numFmt formatCode="General" sourceLinked="1"/>
        <c:tickLblPos val="nextTo"/>
        <c:crossAx val="101635968"/>
        <c:crossesAt val="-2"/>
        <c:crossBetween val="midCat"/>
      </c:valAx>
      <c:valAx>
        <c:axId val="101635968"/>
        <c:scaling>
          <c:orientation val="minMax"/>
          <c:max val="2"/>
          <c:min val="-2"/>
        </c:scaling>
        <c:axPos val="l"/>
        <c:majorGridlines>
          <c:spPr>
            <a:ln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a:ln>
          </c:spPr>
        </c:majorGridlines>
        <c:min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Deviation from linear fit (dB)</a:t>
                </a:r>
              </a:p>
            </c:rich>
          </c:tx>
          <c:layout/>
        </c:title>
        <c:numFmt formatCode="0" sourceLinked="0"/>
        <c:tickLblPos val="nextTo"/>
        <c:crossAx val="101634048"/>
        <c:crossesAt val="-70"/>
        <c:crossBetween val="midCat"/>
        <c:majorUnit val="1"/>
        <c:minorUnit val="1"/>
      </c:valAx>
    </c:plotArea>
    <c:plotVisOnly val="1"/>
  </c:chart>
  <c:txPr>
    <a:bodyPr/>
    <a:lstStyle/>
    <a:p>
      <a:pPr>
        <a:defRPr sz="1400"/>
      </a:pPr>
      <a:endParaRPr lang="de-DE"/>
    </a:p>
  </c:txPr>
  <c:printSettings>
    <c:headerFooter/>
    <c:pageMargins b="0.78740157499999996" l="0.70000000000000007" r="0.70000000000000007" t="0.78740157499999996" header="0.30000000000000021" footer="0.30000000000000021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layout/>
      <c:txPr>
        <a:bodyPr/>
        <a:lstStyle/>
        <a:p>
          <a:pPr>
            <a:defRPr sz="1400"/>
          </a:pPr>
          <a:endParaRPr lang="de-DE"/>
        </a:p>
      </c:txPr>
    </c:title>
    <c:plotArea>
      <c:layout/>
      <c:scatterChart>
        <c:scatterStyle val="lineMarker"/>
        <c:ser>
          <c:idx val="0"/>
          <c:order val="0"/>
          <c:tx>
            <c:strRef>
              <c:f>Tabelle1!$R$10</c:f>
              <c:strCache>
                <c:ptCount val="1"/>
              </c:strCache>
            </c:strRef>
          </c:tx>
          <c:spPr>
            <a:ln w="28575">
              <a:noFill/>
            </a:ln>
          </c:spPr>
          <c:trendline>
            <c:trendlineType val="log"/>
            <c:dispEq val="1"/>
            <c:trendlineLbl>
              <c:layout/>
              <c:numFmt formatCode="General" sourceLinked="0"/>
            </c:trendlineLbl>
          </c:trendline>
          <c:trendline>
            <c:trendlineType val="poly"/>
            <c:order val="2"/>
            <c:dispEq val="1"/>
            <c:trendlineLbl>
              <c:layout>
                <c:manualLayout>
                  <c:x val="-1.5877042115649363E-2"/>
                  <c:y val="-0.52199375787246449"/>
                </c:manualLayout>
              </c:layout>
              <c:numFmt formatCode="0.0000E+00" sourceLinked="0"/>
            </c:trendlineLbl>
          </c:trendline>
          <c:xVal>
            <c:numRef>
              <c:f>Tabelle1!$P$11:$P$14</c:f>
              <c:numCache>
                <c:formatCode>General</c:formatCode>
                <c:ptCount val="4"/>
                <c:pt idx="0">
                  <c:v>0</c:v>
                </c:pt>
                <c:pt idx="1">
                  <c:v>20.7</c:v>
                </c:pt>
                <c:pt idx="2">
                  <c:v>49.6</c:v>
                </c:pt>
                <c:pt idx="3">
                  <c:v>38.6</c:v>
                </c:pt>
              </c:numCache>
            </c:numRef>
          </c:xVal>
          <c:yVal>
            <c:numRef>
              <c:f>Tabelle1!$R$11:$R$14</c:f>
              <c:numCache>
                <c:formatCode>0.00</c:formatCode>
                <c:ptCount val="4"/>
                <c:pt idx="0">
                  <c:v>-38.478349673202622</c:v>
                </c:pt>
                <c:pt idx="1">
                  <c:v>-62.004241781548245</c:v>
                </c:pt>
                <c:pt idx="2">
                  <c:v>-89.595141700404852</c:v>
                </c:pt>
                <c:pt idx="3">
                  <c:v>-79.569766875942946</c:v>
                </c:pt>
              </c:numCache>
            </c:numRef>
          </c:yVal>
        </c:ser>
        <c:axId val="102111872"/>
        <c:axId val="102134528"/>
      </c:scatterChart>
      <c:valAx>
        <c:axId val="102111872"/>
        <c:scaling>
          <c:orientation val="minMax"/>
          <c:max val="50"/>
          <c:min val="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Gain setting</a:t>
                </a:r>
                <a:r>
                  <a:rPr lang="en-US" baseline="0"/>
                  <a:t> (nominal dB)</a:t>
                </a:r>
                <a:endParaRPr lang="en-US"/>
              </a:p>
            </c:rich>
          </c:tx>
          <c:layout/>
        </c:title>
        <c:numFmt formatCode="General" sourceLinked="1"/>
        <c:tickLblPos val="nextTo"/>
        <c:crossAx val="102134528"/>
        <c:crossesAt val="-100"/>
        <c:crossBetween val="midCat"/>
      </c:valAx>
      <c:valAx>
        <c:axId val="102134528"/>
        <c:scaling>
          <c:orientation val="minMax"/>
          <c:max val="-30"/>
          <c:min val="-100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0</a:t>
                </a:r>
                <a:r>
                  <a:rPr lang="de-DE" baseline="0"/>
                  <a:t> dB equivalent RF input power (dBm, 1000 MHz)</a:t>
                </a:r>
                <a:endParaRPr lang="de-DE"/>
              </a:p>
            </c:rich>
          </c:tx>
          <c:layout/>
        </c:title>
        <c:numFmt formatCode="#,##0" sourceLinked="0"/>
        <c:tickLblPos val="nextTo"/>
        <c:crossAx val="102111872"/>
        <c:crosses val="autoZero"/>
        <c:crossBetween val="midCat"/>
      </c:valAx>
    </c:plotArea>
    <c:plotVisOnly val="1"/>
  </c:chart>
  <c:txPr>
    <a:bodyPr/>
    <a:lstStyle/>
    <a:p>
      <a:pPr>
        <a:defRPr sz="1600"/>
      </a:pPr>
      <a:endParaRPr lang="de-DE"/>
    </a:p>
  </c:txPr>
  <c:printSettings>
    <c:headerFooter/>
    <c:pageMargins b="0.78740157499999996" l="0.7" r="0.7" t="0.78740157499999996" header="0.30000000000000021" footer="0.3000000000000002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428624</xdr:colOff>
      <xdr:row>25</xdr:row>
      <xdr:rowOff>57150</xdr:rowOff>
    </xdr:from>
    <xdr:to>
      <xdr:col>7</xdr:col>
      <xdr:colOff>923924</xdr:colOff>
      <xdr:row>45</xdr:row>
      <xdr:rowOff>9525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552450</xdr:colOff>
      <xdr:row>25</xdr:row>
      <xdr:rowOff>19050</xdr:rowOff>
    </xdr:from>
    <xdr:to>
      <xdr:col>16</xdr:col>
      <xdr:colOff>552450</xdr:colOff>
      <xdr:row>45</xdr:row>
      <xdr:rowOff>47625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504824</xdr:colOff>
      <xdr:row>1</xdr:row>
      <xdr:rowOff>133349</xdr:rowOff>
    </xdr:from>
    <xdr:to>
      <xdr:col>27</xdr:col>
      <xdr:colOff>57149</xdr:colOff>
      <xdr:row>22</xdr:row>
      <xdr:rowOff>161924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704850</xdr:colOff>
      <xdr:row>46</xdr:row>
      <xdr:rowOff>38099</xdr:rowOff>
    </xdr:from>
    <xdr:to>
      <xdr:col>14</xdr:col>
      <xdr:colOff>19051</xdr:colOff>
      <xdr:row>65</xdr:row>
      <xdr:rowOff>180974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714374</xdr:colOff>
      <xdr:row>66</xdr:row>
      <xdr:rowOff>104774</xdr:rowOff>
    </xdr:from>
    <xdr:to>
      <xdr:col>14</xdr:col>
      <xdr:colOff>28574</xdr:colOff>
      <xdr:row>85</xdr:row>
      <xdr:rowOff>133349</xdr:rowOff>
    </xdr:to>
    <xdr:graphicFrame macro="">
      <xdr:nvGraphicFramePr>
        <xdr:cNvPr id="6" name="Diagram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18</xdr:col>
      <xdr:colOff>485775</xdr:colOff>
      <xdr:row>23</xdr:row>
      <xdr:rowOff>76200</xdr:rowOff>
    </xdr:from>
    <xdr:to>
      <xdr:col>27</xdr:col>
      <xdr:colOff>38100</xdr:colOff>
      <xdr:row>44</xdr:row>
      <xdr:rowOff>104775</xdr:rowOff>
    </xdr:to>
    <xdr:graphicFrame macro="">
      <xdr:nvGraphicFramePr>
        <xdr:cNvPr id="7" name="Diagram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6:R70"/>
  <sheetViews>
    <sheetView tabSelected="1" workbookViewId="0">
      <selection activeCell="C9" sqref="C9"/>
    </sheetView>
  </sheetViews>
  <sheetFormatPr baseColWidth="10" defaultRowHeight="15"/>
  <cols>
    <col min="3" max="3" width="18.7109375" customWidth="1"/>
    <col min="8" max="8" width="14.28515625" customWidth="1"/>
    <col min="9" max="9" width="14.7109375" customWidth="1"/>
  </cols>
  <sheetData>
    <row r="6" spans="3:18">
      <c r="C6" t="s">
        <v>0</v>
      </c>
      <c r="H6" t="s">
        <v>9</v>
      </c>
    </row>
    <row r="7" spans="3:18">
      <c r="C7" t="s">
        <v>1</v>
      </c>
      <c r="I7">
        <f>49.6-20.7</f>
        <v>28.900000000000002</v>
      </c>
      <c r="J7">
        <f>20.7-0</f>
        <v>20.7</v>
      </c>
    </row>
    <row r="8" spans="3:18">
      <c r="C8" t="s">
        <v>16</v>
      </c>
      <c r="I8" s="1">
        <f>AVERAGE(I11:I20)</f>
        <v>-25.400000000000002</v>
      </c>
      <c r="J8" s="1">
        <f>AVERAGE(J11:J20)</f>
        <v>-21.466666666666665</v>
      </c>
    </row>
    <row r="9" spans="3:18">
      <c r="D9" t="s">
        <v>4</v>
      </c>
    </row>
    <row r="10" spans="3:18">
      <c r="C10" t="s">
        <v>3</v>
      </c>
      <c r="D10" t="s">
        <v>2</v>
      </c>
      <c r="E10" t="s">
        <v>6</v>
      </c>
      <c r="F10" t="s">
        <v>14</v>
      </c>
      <c r="G10" t="s">
        <v>5</v>
      </c>
      <c r="I10" t="s">
        <v>7</v>
      </c>
      <c r="J10" t="s">
        <v>8</v>
      </c>
      <c r="L10" t="s">
        <v>2</v>
      </c>
      <c r="M10" t="s">
        <v>6</v>
      </c>
      <c r="N10" t="s">
        <v>5</v>
      </c>
      <c r="P10" t="s">
        <v>11</v>
      </c>
      <c r="Q10" t="s">
        <v>12</v>
      </c>
    </row>
    <row r="11" spans="3:18">
      <c r="C11">
        <v>-40</v>
      </c>
      <c r="D11" s="1"/>
      <c r="E11" s="1"/>
      <c r="F11" s="1"/>
      <c r="G11" s="1">
        <v>-1</v>
      </c>
      <c r="L11" s="2"/>
      <c r="M11" s="2"/>
      <c r="N11" s="2">
        <f t="shared" ref="N11:N16" si="0">G11-($C11*G$22+G$23)</f>
        <v>0.41904761904761045</v>
      </c>
      <c r="P11">
        <v>0</v>
      </c>
      <c r="Q11">
        <f>G22</f>
        <v>0.93257142857142861</v>
      </c>
      <c r="R11" s="2">
        <f>G24</f>
        <v>-38.478349673202622</v>
      </c>
    </row>
    <row r="12" spans="3:18">
      <c r="C12">
        <v>-50</v>
      </c>
      <c r="D12" s="1"/>
      <c r="E12" s="1"/>
      <c r="F12" s="1"/>
      <c r="G12" s="1">
        <v>-11</v>
      </c>
      <c r="L12" s="2"/>
      <c r="M12" s="2"/>
      <c r="N12" s="2">
        <f t="shared" si="0"/>
        <v>-0.25523809523809859</v>
      </c>
      <c r="P12">
        <v>20.7</v>
      </c>
      <c r="Q12">
        <f>E22</f>
        <v>0.94299999999999995</v>
      </c>
      <c r="R12" s="2">
        <f>E24</f>
        <v>-62.004241781548245</v>
      </c>
    </row>
    <row r="13" spans="3:18">
      <c r="C13">
        <v>-60</v>
      </c>
      <c r="D13" s="1"/>
      <c r="E13" s="1"/>
      <c r="F13" s="1"/>
      <c r="G13" s="1">
        <v>-21</v>
      </c>
      <c r="L13" s="2"/>
      <c r="M13" s="2"/>
      <c r="N13" s="2">
        <f t="shared" si="0"/>
        <v>-0.92952380952381475</v>
      </c>
      <c r="P13">
        <v>49.6</v>
      </c>
      <c r="Q13">
        <f>D22</f>
        <v>0.98799999999999999</v>
      </c>
      <c r="R13" s="2">
        <f>D24</f>
        <v>-89.595141700404852</v>
      </c>
    </row>
    <row r="14" spans="3:18">
      <c r="C14">
        <v>-70</v>
      </c>
      <c r="D14" s="1"/>
      <c r="E14" s="1">
        <v>-7.3</v>
      </c>
      <c r="F14" s="1"/>
      <c r="G14" s="1">
        <v>-28.7</v>
      </c>
      <c r="J14">
        <f>G14-E14</f>
        <v>-21.4</v>
      </c>
      <c r="L14" s="2"/>
      <c r="M14" s="2">
        <f t="shared" ref="M14:M18" si="1">E14-($C14*E$22+E$23)</f>
        <v>0.23999999999999932</v>
      </c>
      <c r="N14" s="2">
        <f t="shared" si="0"/>
        <v>0.69619047619046981</v>
      </c>
      <c r="P14">
        <v>38.6</v>
      </c>
      <c r="Q14">
        <f>F22</f>
        <v>0.97842857142857143</v>
      </c>
      <c r="R14" s="2">
        <f>F24</f>
        <v>-79.569766875942946</v>
      </c>
    </row>
    <row r="15" spans="3:18">
      <c r="C15">
        <v>-80</v>
      </c>
      <c r="D15" s="1"/>
      <c r="E15" s="1">
        <v>-17.7</v>
      </c>
      <c r="F15" s="1">
        <v>-0.2</v>
      </c>
      <c r="G15" s="1">
        <v>-38.4</v>
      </c>
      <c r="J15">
        <f>G15-E15</f>
        <v>-20.7</v>
      </c>
      <c r="L15" s="2"/>
      <c r="M15" s="2">
        <f t="shared" si="1"/>
        <v>-0.72999999999999332</v>
      </c>
      <c r="N15" s="2">
        <f t="shared" si="0"/>
        <v>0.32190476190475437</v>
      </c>
    </row>
    <row r="16" spans="3:18">
      <c r="C16">
        <v>-90</v>
      </c>
      <c r="D16" s="1">
        <v>-0.5</v>
      </c>
      <c r="E16" s="1">
        <v>-26</v>
      </c>
      <c r="F16" s="1">
        <v>-10.23</v>
      </c>
      <c r="G16" s="1">
        <v>-48.3</v>
      </c>
      <c r="I16">
        <f>E16-D16</f>
        <v>-25.5</v>
      </c>
      <c r="J16">
        <f>G16-E16</f>
        <v>-22.299999999999997</v>
      </c>
      <c r="L16" s="2">
        <f>D16-($C16*D$22+D$23)</f>
        <v>-9.9999999999994316E-2</v>
      </c>
      <c r="M16" s="2">
        <f t="shared" si="1"/>
        <v>0.39999999999999858</v>
      </c>
      <c r="N16" s="2">
        <f t="shared" si="0"/>
        <v>-0.25238095238096037</v>
      </c>
    </row>
    <row r="17" spans="3:14">
      <c r="C17">
        <v>-100</v>
      </c>
      <c r="D17" s="1">
        <v>-10.199999999999999</v>
      </c>
      <c r="E17" s="1">
        <v>-35.4</v>
      </c>
      <c r="F17" s="1">
        <v>-20.46</v>
      </c>
      <c r="G17" s="1"/>
      <c r="I17">
        <f t="shared" ref="I17:I18" si="2">E17-D17</f>
        <v>-25.2</v>
      </c>
      <c r="L17" s="2">
        <f t="shared" ref="L17:L20" si="3">D17-($C17*D$22+D$23)</f>
        <v>8.0000000000001847E-2</v>
      </c>
      <c r="M17" s="2">
        <f t="shared" si="1"/>
        <v>0.43000000000000682</v>
      </c>
      <c r="N17" s="2"/>
    </row>
    <row r="18" spans="3:14">
      <c r="C18">
        <v>-110</v>
      </c>
      <c r="D18" s="1">
        <v>-20.100000000000001</v>
      </c>
      <c r="E18" s="1">
        <v>-45.6</v>
      </c>
      <c r="F18" s="1">
        <v>-29.6</v>
      </c>
      <c r="G18" s="1"/>
      <c r="I18">
        <f t="shared" si="2"/>
        <v>-25.5</v>
      </c>
      <c r="L18" s="2">
        <f t="shared" si="3"/>
        <v>5.9999999999995168E-2</v>
      </c>
      <c r="M18" s="2">
        <f t="shared" si="1"/>
        <v>-0.34000000000000341</v>
      </c>
      <c r="N18" s="2"/>
    </row>
    <row r="19" spans="3:14">
      <c r="C19">
        <v>-120</v>
      </c>
      <c r="D19" s="1">
        <v>-30</v>
      </c>
      <c r="E19" s="1"/>
      <c r="F19" s="1">
        <v>-39.5</v>
      </c>
      <c r="G19" s="1"/>
      <c r="L19" s="2">
        <f t="shared" si="3"/>
        <v>4.0000000000006253E-2</v>
      </c>
      <c r="M19" s="2"/>
      <c r="N19" s="2"/>
    </row>
    <row r="20" spans="3:14">
      <c r="C20">
        <v>-130</v>
      </c>
      <c r="D20" s="1">
        <v>-40</v>
      </c>
      <c r="E20" s="1"/>
      <c r="F20" s="1">
        <v>-49.3</v>
      </c>
      <c r="G20" s="1"/>
      <c r="L20" s="2">
        <f t="shared" si="3"/>
        <v>-7.9999999999998295E-2</v>
      </c>
      <c r="M20" s="2"/>
      <c r="N20" s="2"/>
    </row>
    <row r="22" spans="3:14">
      <c r="D22">
        <f>SLOPE(D16:D20,C16:C20)</f>
        <v>0.98799999999999999</v>
      </c>
      <c r="E22">
        <f>SLOPE(E14:E18,C14:C18)</f>
        <v>0.94299999999999995</v>
      </c>
      <c r="F22">
        <f>SLOPE(F15:F20,C15:C20)</f>
        <v>0.97842857142857143</v>
      </c>
      <c r="G22">
        <f>SLOPE(G11:G16,C11:C16)</f>
        <v>0.93257142857142861</v>
      </c>
    </row>
    <row r="23" spans="3:14">
      <c r="D23">
        <f>INTERCEPT(D16:D20,C16:C20)</f>
        <v>88.52</v>
      </c>
      <c r="E23">
        <f>INTERCEPT(E14:E18,C14:C18)</f>
        <v>58.469999999999992</v>
      </c>
      <c r="F23">
        <f>INTERCEPT(F15:F20,C15:C20)</f>
        <v>77.853333333333325</v>
      </c>
      <c r="G23">
        <f>INTERCEPT(G11:G16,C11:C16)</f>
        <v>35.883809523809532</v>
      </c>
    </row>
    <row r="24" spans="3:14">
      <c r="C24" t="s">
        <v>15</v>
      </c>
      <c r="D24">
        <f>(0-D23)/D22</f>
        <v>-89.595141700404852</v>
      </c>
      <c r="E24">
        <f>(0-E23)/E22</f>
        <v>-62.004241781548245</v>
      </c>
      <c r="F24">
        <f>(0-F23)/F22</f>
        <v>-79.569766875942946</v>
      </c>
      <c r="G24">
        <f>(0-G23)/G22</f>
        <v>-38.478349673202622</v>
      </c>
    </row>
    <row r="48" spans="4:5">
      <c r="D48" t="s">
        <v>10</v>
      </c>
      <c r="E48" t="s">
        <v>13</v>
      </c>
    </row>
    <row r="49" spans="3:5">
      <c r="C49">
        <v>-50</v>
      </c>
      <c r="D49" s="2">
        <v>-10.56</v>
      </c>
      <c r="E49" s="2">
        <f>D49-(C49*D$69+D$70)</f>
        <v>0.33339181286549469</v>
      </c>
    </row>
    <row r="50" spans="3:5">
      <c r="C50">
        <v>-51</v>
      </c>
      <c r="D50" s="2">
        <v>-11.36</v>
      </c>
      <c r="E50" s="2">
        <f t="shared" ref="E50:E66" si="4">D50-(C50*D$69+D$70)</f>
        <v>0.43194702442379906</v>
      </c>
    </row>
    <row r="51" spans="3:5">
      <c r="C51">
        <v>-52</v>
      </c>
      <c r="D51" s="2">
        <v>-12.26</v>
      </c>
      <c r="E51" s="2">
        <f t="shared" si="4"/>
        <v>0.43050223598210913</v>
      </c>
    </row>
    <row r="52" spans="3:5">
      <c r="C52">
        <v>-53</v>
      </c>
      <c r="D52" s="2">
        <v>-13.15</v>
      </c>
      <c r="E52" s="2">
        <f t="shared" si="4"/>
        <v>0.43905744754041898</v>
      </c>
    </row>
    <row r="53" spans="3:5">
      <c r="C53">
        <v>-54</v>
      </c>
      <c r="D53" s="2">
        <v>-14.29</v>
      </c>
      <c r="E53" s="2">
        <f t="shared" si="4"/>
        <v>0.1976126590987235</v>
      </c>
    </row>
    <row r="54" spans="3:5">
      <c r="C54">
        <v>-55</v>
      </c>
      <c r="D54" s="2">
        <v>-15.5</v>
      </c>
      <c r="E54" s="2">
        <f t="shared" si="4"/>
        <v>-0.11383212934296694</v>
      </c>
    </row>
    <row r="55" spans="3:5">
      <c r="C55">
        <v>-56</v>
      </c>
      <c r="D55" s="2">
        <v>-16.64</v>
      </c>
      <c r="E55" s="2">
        <f t="shared" si="4"/>
        <v>-0.35527691778466419</v>
      </c>
    </row>
    <row r="56" spans="3:5">
      <c r="C56">
        <v>-57</v>
      </c>
      <c r="D56" s="2">
        <v>-17.850000000000001</v>
      </c>
      <c r="E56" s="2">
        <f t="shared" si="4"/>
        <v>-0.66672170622635463</v>
      </c>
    </row>
    <row r="57" spans="3:5">
      <c r="C57">
        <v>-58</v>
      </c>
      <c r="D57" s="2">
        <v>-18.78</v>
      </c>
      <c r="E57" s="2">
        <f t="shared" si="4"/>
        <v>-0.69816649466804392</v>
      </c>
    </row>
    <row r="58" spans="3:5">
      <c r="C58">
        <v>-59</v>
      </c>
      <c r="D58" s="2">
        <v>-19.68</v>
      </c>
      <c r="E58" s="2">
        <f t="shared" si="4"/>
        <v>-0.69961128310973919</v>
      </c>
    </row>
    <row r="59" spans="3:5">
      <c r="C59">
        <v>-60</v>
      </c>
      <c r="D59" s="2">
        <v>-20.440000000000001</v>
      </c>
      <c r="E59" s="2">
        <f t="shared" si="4"/>
        <v>-0.56105607155143034</v>
      </c>
    </row>
    <row r="60" spans="3:5">
      <c r="C60">
        <v>-61</v>
      </c>
      <c r="D60" s="2">
        <v>-21.06</v>
      </c>
      <c r="E60" s="2">
        <f t="shared" si="4"/>
        <v>-0.28250085999312446</v>
      </c>
    </row>
    <row r="61" spans="3:5">
      <c r="C61">
        <v>-62</v>
      </c>
      <c r="D61" s="2">
        <v>-21.75</v>
      </c>
      <c r="E61" s="2">
        <f t="shared" si="4"/>
        <v>-7.3945648434815325E-2</v>
      </c>
    </row>
    <row r="62" spans="3:5">
      <c r="C62">
        <v>-63</v>
      </c>
      <c r="D62" s="2">
        <v>-22.51</v>
      </c>
      <c r="E62" s="2">
        <f t="shared" si="4"/>
        <v>6.4609563123486424E-2</v>
      </c>
    </row>
    <row r="63" spans="3:5">
      <c r="C63">
        <v>-64</v>
      </c>
      <c r="D63" s="2">
        <v>-23.23</v>
      </c>
      <c r="E63" s="2">
        <f t="shared" si="4"/>
        <v>0.24316477468179798</v>
      </c>
    </row>
    <row r="64" spans="3:5">
      <c r="C64">
        <v>-65</v>
      </c>
      <c r="D64" s="2">
        <v>-24.06</v>
      </c>
      <c r="E64" s="2">
        <f t="shared" si="4"/>
        <v>0.3117199862401101</v>
      </c>
    </row>
    <row r="65" spans="3:5">
      <c r="C65">
        <v>-66</v>
      </c>
      <c r="D65" s="2">
        <v>-24.82</v>
      </c>
      <c r="E65" s="2">
        <f t="shared" si="4"/>
        <v>0.45027519779841185</v>
      </c>
    </row>
    <row r="66" spans="3:5">
      <c r="C66">
        <v>-67</v>
      </c>
      <c r="D66" s="2">
        <v>-25.62</v>
      </c>
      <c r="E66" s="2">
        <f t="shared" si="4"/>
        <v>0.54883040935672156</v>
      </c>
    </row>
    <row r="69" spans="3:5">
      <c r="D69">
        <f>SLOPE(D49:D66,C49:C66)</f>
        <v>0.89855521155830742</v>
      </c>
    </row>
    <row r="70" spans="3:5">
      <c r="D70">
        <f>INTERCEPT(D49:D66,C49:C66)</f>
        <v>34.034368765049877</v>
      </c>
    </row>
  </sheetData>
  <pageMargins left="0.7" right="0.7" top="0.78740157499999996" bottom="0.78740157499999996" header="0.3" footer="0.3"/>
  <pageSetup paperSize="9" scale="95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R820T level and gain accuracy</dc:title>
  <dc:creator>Dr. Simon Schrödle</dc:creator>
  <cp:lastModifiedBy>user1</cp:lastModifiedBy>
  <cp:lastPrinted>2014-09-05T15:41:14Z</cp:lastPrinted>
  <dcterms:created xsi:type="dcterms:W3CDTF">2014-09-05T11:32:12Z</dcterms:created>
  <dcterms:modified xsi:type="dcterms:W3CDTF">2014-09-05T15:43:29Z</dcterms:modified>
</cp:coreProperties>
</file>